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serege/thuis/stoken/berekeningen/"/>
    </mc:Choice>
  </mc:AlternateContent>
  <xr:revisionPtr revIDLastSave="0" documentId="13_ncr:1_{612C3B90-0188-204E-BC66-E197760737C1}" xr6:coauthVersionLast="47" xr6:coauthVersionMax="47" xr10:uidLastSave="{00000000-0000-0000-0000-000000000000}"/>
  <bookViews>
    <workbookView xWindow="-28380" yWindow="1820" windowWidth="28380" windowHeight="18000" tabRatio="483" activeTab="6" xr2:uid="{00000000-000D-0000-FFFF-FFFF00000000}"/>
  </bookViews>
  <sheets>
    <sheet name="Verdunnen" sheetId="1" r:id="rId1"/>
    <sheet name="Alco-water" sheetId="3" r:id="rId2"/>
    <sheet name="Versterken" sheetId="2" r:id="rId3"/>
    <sheet name="Uitleg" sheetId="4" r:id="rId4"/>
    <sheet name="Verdunnen met suiker" sheetId="5" r:id="rId5"/>
    <sheet name="Verdunnen met suiker (2de)" sheetId="7" r:id="rId6"/>
    <sheet name="Meerdere alcohol mengen" sheetId="6" r:id="rId7"/>
    <sheet name="Bereken alcohol" sheetId="8" r:id="rId8"/>
  </sheets>
  <definedNames>
    <definedName name="Excel" localSheetId="3">Uitleg!$A$42</definedName>
    <definedName name="versn" localSheetId="3">Uitleg!$A$6</definedName>
    <definedName name="verst" localSheetId="3">Uitleg!$A$24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8" l="1"/>
  <c r="F9" i="8" s="1"/>
  <c r="B9" i="8" s="1"/>
  <c r="B24" i="5"/>
  <c r="B22" i="5"/>
  <c r="B23" i="5" s="1"/>
  <c r="B11" i="5"/>
  <c r="B9" i="5"/>
  <c r="G4" i="7"/>
  <c r="C4" i="7"/>
  <c r="D15" i="7" s="1"/>
  <c r="B29" i="6"/>
  <c r="B30" i="6" s="1"/>
  <c r="C6" i="6"/>
  <c r="D6" i="6" s="1"/>
  <c r="B11" i="6" s="1"/>
  <c r="B17" i="6" s="1"/>
  <c r="B21" i="5"/>
  <c r="B25" i="5" s="1"/>
  <c r="B8" i="5"/>
  <c r="B12" i="5" s="1"/>
  <c r="B9" i="2"/>
  <c r="B11" i="2"/>
  <c r="E15" i="7" l="1"/>
  <c r="C9" i="7"/>
  <c r="B10" i="6"/>
  <c r="B18" i="6" s="1"/>
  <c r="F2" i="3"/>
  <c r="F2" i="1"/>
  <c r="F3" i="1" s="1"/>
  <c r="F4" i="1"/>
  <c r="F6" i="1" s="1"/>
  <c r="C11" i="7" l="1"/>
  <c r="D16" i="7" s="1"/>
  <c r="C10" i="7"/>
  <c r="B10" i="5"/>
  <c r="B9" i="1"/>
  <c r="F3" i="3"/>
  <c r="B8" i="3" s="1"/>
  <c r="B9" i="3" s="1"/>
  <c r="B10" i="1"/>
  <c r="E16" i="7" l="1"/>
  <c r="E11" i="7"/>
  <c r="E17" i="7"/>
  <c r="D17" i="7"/>
  <c r="E18" i="7" l="1"/>
  <c r="F16" i="7" s="1"/>
  <c r="D18" i="7"/>
  <c r="F15" i="7" l="1"/>
  <c r="F17" i="7"/>
  <c r="C15" i="7"/>
  <c r="C16" i="7"/>
  <c r="C17" i="7"/>
  <c r="E19" i="7"/>
</calcChain>
</file>

<file path=xl/sharedStrings.xml><?xml version="1.0" encoding="utf-8"?>
<sst xmlns="http://schemas.openxmlformats.org/spreadsheetml/2006/main" count="223" uniqueCount="146">
  <si>
    <t>Invoer</t>
  </si>
  <si>
    <t>Tussenstappen</t>
  </si>
  <si>
    <t>Gewenst alcohol</t>
  </si>
  <si>
    <t>vol %</t>
  </si>
  <si>
    <t>Verschil alcohol</t>
  </si>
  <si>
    <t>Alcohol</t>
  </si>
  <si>
    <t>Alcohol/Water</t>
  </si>
  <si>
    <t>Suiker</t>
  </si>
  <si>
    <t>g</t>
  </si>
  <si>
    <t>Volume suiker</t>
  </si>
  <si>
    <t>ml</t>
  </si>
  <si>
    <t>Andere toevoegingen</t>
  </si>
  <si>
    <t>Eindvolume</t>
  </si>
  <si>
    <t>Volume toevoegingen</t>
  </si>
  <si>
    <t>Uitvoer</t>
  </si>
  <si>
    <t>Volume water</t>
  </si>
  <si>
    <t>Volume alcohol</t>
  </si>
  <si>
    <t>Volume zwakke alcohol</t>
  </si>
  <si>
    <t>Sterkte zwakke alcohol</t>
  </si>
  <si>
    <t>Sterkte toevoegalcohol</t>
  </si>
  <si>
    <t>Gewenste sterkte</t>
  </si>
  <si>
    <t>Volume toevoegalcohol</t>
  </si>
  <si>
    <t>Theoretisch eindvolume</t>
  </si>
  <si>
    <t xml:space="preserve"> </t>
  </si>
  <si>
    <t>Likeurrekenen </t>
  </si>
  <si>
    <r>
      <t>Pen, papier en rekenmachine: </t>
    </r>
    <r>
      <rPr>
        <b/>
        <sz val="13.5"/>
        <color rgb="FF0000FF"/>
        <rFont val="Georgia"/>
        <family val="1"/>
      </rPr>
      <t>versnijden</t>
    </r>
    <r>
      <rPr>
        <b/>
        <sz val="13.5"/>
        <color rgb="FF3B3B3B"/>
        <rFont val="Georgia"/>
        <family val="1"/>
      </rPr>
      <t> en </t>
    </r>
    <r>
      <rPr>
        <b/>
        <sz val="13.5"/>
        <color rgb="FF0000FF"/>
        <rFont val="Georgia"/>
        <family val="1"/>
      </rPr>
      <t>versterken</t>
    </r>
  </si>
  <si>
    <t>Doe het met Excel</t>
  </si>
  <si>
    <t>Versnijden, verdunnen</t>
  </si>
  <si>
    <t>Als je met sterke alcohol werkt wordt die versneden. Dit bereken je als volgt</t>
  </si>
  <si>
    <t>Gehalte sterke alcohol = A</t>
  </si>
  <si>
    <t>Gehalte gewenste alcohol = B</t>
  </si>
  <si>
    <t>Verhouding is dan B : (A-B)</t>
  </si>
  <si>
    <t>Voorbeeld:</t>
  </si>
  <si>
    <t>Gehalte sterke alcohol = 96% vol</t>
  </si>
  <si>
    <t>Gehalte gewenste alcohol =22 % vol</t>
  </si>
  <si>
    <t>Verhouding alcohol – andere vloeistof is dan 22 : (96-22) = 22/74 (= 0,29729…)</t>
  </si>
  <si>
    <t>Concreet:</t>
  </si>
  <si>
    <t>Je hebt 22 delen alcohol en 74 delen (suiker)water nodig. Als je 500 ml maceraat hebt gemaakt dan heb je 500 : 22 x 74 = 1682 ml (suiker)water nodig.</t>
  </si>
  <si>
    <t>Of je wil 1 liter suikerwater gebruiken dit is 1000 ml dus heb je 1000 x 0,29729… = 297 ml maceraat van 96 % vol nodig om een likeur te bereiden van 22%</t>
  </si>
  <si>
    <t>Versterken</t>
  </si>
  <si>
    <t>Als je met basiswijn werkt, wordt deze versterkt. Dit berekenen we als volgt</t>
  </si>
  <si>
    <t>Volume zwakke alcohol = A en sterkte zwakke alcohol = B</t>
  </si>
  <si>
    <t>Sterkte toevoegalcohol = C</t>
  </si>
  <si>
    <t>Gewenste sterkte = E</t>
  </si>
  <si>
    <t>Volume toevoegalcohol = (A*(E-B))/(C-E)</t>
  </si>
  <si>
    <t>Basiswijn: 500 ml met 16 % vol</t>
  </si>
  <si>
    <t>Sterke alcohol 96 % vol</t>
  </si>
  <si>
    <t>Gewenste sterkte: 22 % vol</t>
  </si>
  <si>
    <t>Volume toe te voegen sterke alcohol = (500 x (22-16)) : (96-22) = 500 x 6 / 74 = 40,5 ml</t>
  </si>
  <si>
    <t>Als je dit zou doen met versneden alcohol van 96%, had je voor ongeveer hetzelfde eindvolume  121 ml alcohol nodig.</t>
  </si>
  <si>
    <t>Basiswijn bespaart op dure koopalcohol.</t>
  </si>
  <si>
    <t>Doe het met Excel</t>
  </si>
  <si>
    <t>Een eenvoudig Excel-bestand als *.zip-bestand, vrij van virussen met 2 tabbladen: versterken en verdunnen.</t>
  </si>
  <si>
    <t>Enkel de lichtgroene cellen invullen, het berekenen gebeurt automatisch</t>
  </si>
  <si>
    <t>Klik  </t>
  </si>
  <si>
    <t> (versie 2101)</t>
  </si>
  <si>
    <t>zonder macro omdat heel wat gebruikers problemen hadden met het gebruik van de macro's en VBA-toepassingen die nochtans bedoeld waren om alles eenvoudiger te maken.</t>
  </si>
  <si>
    <t>Gemaakt op: 05/09/2016 / Update: 19/02/2021</t>
  </si>
  <si>
    <t>Tags: </t>
  </si>
  <si>
    <t>likeur</t>
  </si>
  <si>
    <t>rekenen</t>
  </si>
  <si>
    <t>versnijden</t>
  </si>
  <si>
    <t>verdunnen</t>
  </si>
  <si>
    <t>verdunning</t>
  </si>
  <si>
    <t>versterken</t>
  </si>
  <si>
    <t>Login om te reageren</t>
  </si>
  <si>
    <t>14996 keer gelezen</t>
  </si>
  <si>
    <t>Reacties</t>
  </si>
  <si>
    <t>webmaster</t>
  </si>
  <si>
    <t>za, 02/25/2017 - 11:54</t>
  </si>
  <si>
    <t>Permalink</t>
  </si>
  <si>
    <t>Rekenen</t>
  </si>
  <si>
    <t>Ik bedoel ermee dat je als je vertrekt van basiswijn er slechts 40,5 ml dure accijnsalcohol nodig is om 1/2 liter alcohol van 22% vol te maken. Als je dezelfde hoeveelheid zou maken zonder basiswijn door alcohol te verdunnen zou je 121 ml dure accijnsalcohol nodig hebben.</t>
  </si>
  <si>
    <t>Ik zal het Excel-bestand eens opdiepen en op de site zetten.</t>
  </si>
  <si>
    <t>Bron:</t>
  </si>
  <si>
    <t>http://ducske.be/likeurrekenen</t>
  </si>
  <si>
    <t>Verdunning rekentool</t>
    <phoneticPr fontId="1" type="noConversion"/>
  </si>
  <si>
    <t>liter</t>
    <phoneticPr fontId="1" type="noConversion"/>
  </si>
  <si>
    <t>Begin %</t>
    <phoneticPr fontId="1" type="noConversion"/>
  </si>
  <si>
    <t>%</t>
    <phoneticPr fontId="1" type="noConversion"/>
  </si>
  <si>
    <t>Gewenst %</t>
    <phoneticPr fontId="1" type="noConversion"/>
  </si>
  <si>
    <t>gram suiker per liter likeur</t>
    <phoneticPr fontId="1" type="noConversion"/>
  </si>
  <si>
    <t>gram</t>
    <phoneticPr fontId="1" type="noConversion"/>
  </si>
  <si>
    <t>eindvolume</t>
    <phoneticPr fontId="1" type="noConversion"/>
  </si>
  <si>
    <t>suiker</t>
    <phoneticPr fontId="1" type="noConversion"/>
  </si>
  <si>
    <t>water/siroop</t>
    <phoneticPr fontId="1" type="noConversion"/>
  </si>
  <si>
    <t>Gewenst volume</t>
    <phoneticPr fontId="1" type="noConversion"/>
  </si>
  <si>
    <t>volume alcohol</t>
    <phoneticPr fontId="1" type="noConversion"/>
  </si>
  <si>
    <t>https://stookforum.nl/forums/likeuren/limoncello-recept-met-65-alcohol/#post-88138</t>
  </si>
  <si>
    <t>ik bereken mijn suiker op het eindvolume. JE begint dus inderdaad met de verdunning uit te rekenen, bvb 65 / 30 = 2,17</t>
  </si>
  <si>
    <t>Dus 1 liter alcohol @65% maakt 2,17 liter likeur en bijgevolg moet je 1,17 liter water of suikersiroop toevoegen.</t>
  </si>
  <si>
    <t>Persoonlijk gebruik ik 200 gram suiker per liter likeur (eindprodukt dus). Voor 2,17 liter likeur is dat 434 gram suiker. Dat los je op in bvb een halve liter heet water en vervolgens leng je aan tot 1,17 liter die je nodig hebt om bij je alcohol te voegen. Eindresultaat is dus 2,17 liter likeur van 30% met 200 gram suiker per liter likeur.</t>
  </si>
  <si>
    <t>In het begin maakte ik standaard suikersiroop van bvb 350 of 400 gram suiker per liter water maar aangezien de verdunningsverhoudingen nooit dezelfde zijn kan het suikergehalte in het eindprodukt flink varieren.</t>
  </si>
  <si>
    <t>Op deze manier, het is best wat meer reken- en meetwerk, is het eindresultaat steeds voorspelbaar en constant.</t>
  </si>
  <si>
    <t>Beginvolume alcohol</t>
  </si>
  <si>
    <t>PercentageMix = ((volume1 * percentage1) + (volume2 * percentage2)) / (volume1 + volume2)</t>
  </si>
  <si>
    <t>vb: een notenlikeur mengen</t>
  </si>
  <si>
    <t>Aocohol % 1</t>
  </si>
  <si>
    <t>Aantal ml van alcohol 1</t>
  </si>
  <si>
    <t>Aocohol % 2</t>
  </si>
  <si>
    <t>Aantal ml van alcohol 2</t>
  </si>
  <si>
    <t>Suiker in g</t>
  </si>
  <si>
    <t>ml suikersiroop</t>
  </si>
  <si>
    <t>Totale hoeveelheid</t>
  </si>
  <si>
    <t>Aantal graden met suiker</t>
  </si>
  <si>
    <t>Aantal ml van alcohol 1 met suiker</t>
  </si>
  <si>
    <t>Geel invullen</t>
  </si>
  <si>
    <t>Alcohol % 1</t>
  </si>
  <si>
    <t>Alcohol % 2</t>
  </si>
  <si>
    <t>Suiker in gram</t>
  </si>
  <si>
    <t>Totalle hoeveelheid</t>
  </si>
  <si>
    <t>Percentage alhohol</t>
  </si>
  <si>
    <t>of andere manier van berekenen</t>
  </si>
  <si>
    <t>Als je water wilt toevoegen</t>
  </si>
  <si>
    <t>PercentageMix = ((volume1 * percentage1) + (volume2 * percentage2) ) / (volume1 + volume2 + water)</t>
  </si>
  <si>
    <t>suikersiroop</t>
  </si>
  <si>
    <t>water</t>
  </si>
  <si>
    <t>Destillaat</t>
  </si>
  <si>
    <t>alcohol:</t>
  </si>
  <si>
    <t>kg/l</t>
  </si>
  <si>
    <t>vol-%</t>
  </si>
  <si>
    <t>water:</t>
  </si>
  <si>
    <t>Beschikbaar</t>
  </si>
  <si>
    <t>ml alcohol</t>
  </si>
  <si>
    <t>suiker:</t>
  </si>
  <si>
    <t>Gewenst:</t>
  </si>
  <si>
    <t>vol-% alcohol</t>
  </si>
  <si>
    <t>gew-% suiker</t>
  </si>
  <si>
    <t>Drank:</t>
  </si>
  <si>
    <t>Toevoegen:</t>
  </si>
  <si>
    <t>ml siroop</t>
  </si>
  <si>
    <t>Daarin:</t>
  </si>
  <si>
    <t>gr suiker</t>
  </si>
  <si>
    <t>afgestreken kleine eetlepels</t>
  </si>
  <si>
    <t>Cel C11 =</t>
  </si>
  <si>
    <t>(C7/100)*(C9*((C6/100)*G2+1-(C6/100)))/(1-(C7/100)*(1-(1/G4)))</t>
  </si>
  <si>
    <t>gr</t>
  </si>
  <si>
    <t>gew-%</t>
  </si>
  <si>
    <t>alcohol</t>
  </si>
  <si>
    <t>suiker</t>
  </si>
  <si>
    <t>dichtheid mengdrank:</t>
  </si>
  <si>
    <t>200 gram suiker per liter drank is 12,5%</t>
  </si>
  <si>
    <t>Water</t>
  </si>
  <si>
    <t>Totaal volume</t>
  </si>
  <si>
    <t>verhouding:</t>
  </si>
  <si>
    <t>Water in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</si>
</sst>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name val="Arial"/>
      <family val="2"/>
    </font>
    <font>
      <b/>
      <sz val="10"/>
      <color indexed="9"/>
      <name val="Arial"/>
      <family val="2"/>
    </font>
    <font>
      <sz val="10"/>
      <name val="Arial"/>
      <family val="2"/>
    </font>
    <font>
      <b/>
      <sz val="20"/>
      <color rgb="FF000000"/>
      <name val="Georgia"/>
      <family val="1"/>
    </font>
    <font>
      <sz val="10.7"/>
      <color rgb="FF3B3B3B"/>
      <name val="Georgia"/>
      <family val="1"/>
    </font>
    <font>
      <b/>
      <sz val="13.5"/>
      <color rgb="FF3B3B3B"/>
      <name val="Georgia"/>
      <family val="1"/>
    </font>
    <font>
      <b/>
      <sz val="13.5"/>
      <color rgb="FF0000FF"/>
      <name val="Georgia"/>
      <family val="1"/>
    </font>
    <font>
      <b/>
      <sz val="13.5"/>
      <color rgb="FF0000CD"/>
      <name val="Georgia"/>
      <family val="1"/>
    </font>
    <font>
      <i/>
      <sz val="11"/>
      <color rgb="FF0000CD"/>
      <name val="Georgia"/>
      <family val="1"/>
    </font>
    <font>
      <sz val="8"/>
      <color rgb="FF3B3B3B"/>
      <name val="Helvetica Neue"/>
      <family val="2"/>
    </font>
    <font>
      <sz val="8.1999999999999993"/>
      <color rgb="FF68696B"/>
      <name val="Helvetica Neue"/>
      <family val="2"/>
    </font>
    <font>
      <b/>
      <sz val="14.25"/>
      <color rgb="FF3B3B3B"/>
      <name val="Georgia"/>
      <family val="1"/>
    </font>
    <font>
      <sz val="7.85"/>
      <color rgb="FF68696B"/>
      <name val="Helvetica Neue"/>
      <family val="2"/>
    </font>
    <font>
      <sz val="9.25"/>
      <color rgb="FF3B3B3B"/>
      <name val="Georgia"/>
      <family val="1"/>
    </font>
    <font>
      <u/>
      <sz val="10"/>
      <color theme="10"/>
      <name val="Arial"/>
      <family val="2"/>
    </font>
    <font>
      <sz val="10"/>
      <name val="Helvetica Neue"/>
      <family val="2"/>
    </font>
    <font>
      <sz val="10"/>
      <color rgb="FF555555"/>
      <name val="Helvetica Neue"/>
      <family val="2"/>
    </font>
    <font>
      <sz val="14"/>
      <color rgb="FF555555"/>
      <name val="Open Sans"/>
    </font>
    <font>
      <sz val="11"/>
      <name val="Calibri"/>
      <family val="2"/>
      <scheme val="minor"/>
    </font>
    <font>
      <b/>
      <sz val="11"/>
      <color rgb="FFFF0000"/>
      <name val="Calibri"/>
      <family val="2"/>
      <scheme val="minor"/>
    </font>
  </fonts>
  <fills count="8">
    <fill>
      <patternFill patternType="none"/>
    </fill>
    <fill>
      <patternFill patternType="gray125"/>
    </fill>
    <fill>
      <patternFill patternType="solid">
        <fgColor indexed="17"/>
        <bgColor indexed="21"/>
      </patternFill>
    </fill>
    <fill>
      <patternFill patternType="solid">
        <fgColor indexed="43"/>
        <bgColor indexed="26"/>
      </patternFill>
    </fill>
    <fill>
      <patternFill patternType="solid">
        <fgColor indexed="50"/>
        <bgColor indexed="51"/>
      </patternFill>
    </fill>
    <fill>
      <patternFill patternType="solid">
        <fgColor rgb="FFFFFF00"/>
        <bgColor indexed="64"/>
      </patternFill>
    </fill>
    <fill>
      <patternFill patternType="solid">
        <fgColor rgb="FF92D050"/>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14" fillId="0" borderId="0" applyNumberFormat="0" applyFill="0" applyBorder="0" applyAlignment="0" applyProtection="0"/>
  </cellStyleXfs>
  <cellXfs count="33">
    <xf numFmtId="0" fontId="0" fillId="0" borderId="0" xfId="0"/>
    <xf numFmtId="0" fontId="2" fillId="0" borderId="0" xfId="1"/>
    <xf numFmtId="0" fontId="1" fillId="2" borderId="0" xfId="1" applyFont="1" applyFill="1"/>
    <xf numFmtId="2" fontId="2" fillId="3" borderId="0" xfId="1" applyNumberFormat="1" applyFill="1" applyProtection="1">
      <protection locked="0"/>
    </xf>
    <xf numFmtId="2" fontId="2" fillId="0" borderId="0" xfId="1" applyNumberFormat="1"/>
    <xf numFmtId="2" fontId="2" fillId="4" borderId="0" xfId="1" applyNumberFormat="1" applyFill="1"/>
    <xf numFmtId="0" fontId="0" fillId="0" borderId="0" xfId="1" applyFont="1"/>
    <xf numFmtId="2" fontId="0" fillId="4" borderId="0" xfId="1" applyNumberFormat="1" applyFont="1" applyFill="1"/>
    <xf numFmtId="0" fontId="3" fillId="0" borderId="0" xfId="0" applyFont="1"/>
    <xf numFmtId="0" fontId="5" fillId="0" borderId="0" xfId="0" applyFont="1"/>
    <xf numFmtId="0" fontId="14" fillId="0" borderId="0" xfId="2"/>
    <xf numFmtId="0" fontId="7" fillId="0" borderId="0" xfId="0" applyFont="1"/>
    <xf numFmtId="0" fontId="4"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0" fillId="0" borderId="1" xfId="0" applyBorder="1"/>
    <xf numFmtId="0" fontId="15" fillId="0" borderId="0" xfId="0" applyFont="1"/>
    <xf numFmtId="0" fontId="16" fillId="0" borderId="0" xfId="0" applyFont="1"/>
    <xf numFmtId="0" fontId="17" fillId="0" borderId="0" xfId="0" applyFont="1"/>
    <xf numFmtId="0" fontId="0" fillId="5" borderId="0" xfId="0" applyFill="1"/>
    <xf numFmtId="0" fontId="0" fillId="5" borderId="1" xfId="0" applyFill="1" applyBorder="1"/>
    <xf numFmtId="2" fontId="18" fillId="6" borderId="0" xfId="0" applyNumberFormat="1" applyFont="1" applyFill="1"/>
    <xf numFmtId="2" fontId="0" fillId="0" borderId="0" xfId="0" applyNumberFormat="1"/>
    <xf numFmtId="164" fontId="19" fillId="0" borderId="0" xfId="0" applyNumberFormat="1" applyFont="1"/>
    <xf numFmtId="164" fontId="0" fillId="0" borderId="0" xfId="0" applyNumberFormat="1"/>
    <xf numFmtId="1" fontId="0" fillId="5" borderId="1" xfId="0" applyNumberFormat="1" applyFill="1" applyBorder="1"/>
    <xf numFmtId="1" fontId="0" fillId="0" borderId="1" xfId="0" applyNumberFormat="1" applyBorder="1"/>
    <xf numFmtId="0" fontId="0" fillId="7" borderId="1" xfId="0" applyFill="1" applyBorder="1"/>
    <xf numFmtId="1" fontId="0" fillId="7" borderId="1" xfId="0" applyNumberFormat="1" applyFill="1" applyBorder="1"/>
  </cellXfs>
  <cellStyles count="3">
    <cellStyle name="Excel Built-in Normal" xfId="1" xr:uid="{00000000-0005-0000-0000-000000000000}"/>
    <cellStyle name="Hyperlink" xfId="2" builtinId="8"/>
    <cellStyle name="Standaard" xfId="0" builtinId="0"/>
  </cellStyles>
  <dxfs count="0"/>
  <tableStyles count="0" defaultTableStyle="TableStyleMedium2" defaultPivotStyle="PivotStyleLight16"/>
  <colors>
    <mruColors>
      <color rgb="FF3DB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ducske.be/sites/default/files/Data/Verdunnen_Versterken.zip"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0</xdr:col>
      <xdr:colOff>635000</xdr:colOff>
      <xdr:row>49</xdr:row>
      <xdr:rowOff>139700</xdr:rowOff>
    </xdr:to>
    <xdr:pic>
      <xdr:nvPicPr>
        <xdr:cNvPr id="2" name="Afbeelding 1">
          <a:hlinkClick xmlns:r="http://schemas.openxmlformats.org/officeDocument/2006/relationships" r:id="rId1" tgtFrame="_blank"/>
          <a:extLst>
            <a:ext uri="{FF2B5EF4-FFF2-40B4-BE49-F238E27FC236}">
              <a16:creationId xmlns:a16="http://schemas.microsoft.com/office/drawing/2014/main" id="{17F7741F-9E33-964D-8FB3-2A21E9C318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331200"/>
          <a:ext cx="635000" cy="63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ducske.be/taxonomy/term/52" TargetMode="External"/><Relationship Id="rId13" Type="http://schemas.openxmlformats.org/officeDocument/2006/relationships/hyperlink" Target="http://ducske.be/user/login?destination=node/27%23comment-form" TargetMode="External"/><Relationship Id="rId3" Type="http://schemas.openxmlformats.org/officeDocument/2006/relationships/hyperlink" Target="http://ducske.be/sites/default/files/Data/Verdunnen_Versterken.zip" TargetMode="External"/><Relationship Id="rId7" Type="http://schemas.openxmlformats.org/officeDocument/2006/relationships/hyperlink" Target="http://ducske.be/taxonomy/term/51" TargetMode="External"/><Relationship Id="rId12" Type="http://schemas.openxmlformats.org/officeDocument/2006/relationships/hyperlink" Target="http://ducske.be/comment/4" TargetMode="External"/><Relationship Id="rId2" Type="http://schemas.openxmlformats.org/officeDocument/2006/relationships/hyperlink" Target="http://ducske.be/sites/default/files/Data/Verdunnen_Versterken.zip" TargetMode="External"/><Relationship Id="rId1" Type="http://schemas.openxmlformats.org/officeDocument/2006/relationships/hyperlink" Target="http://ducske.be/likeurrekenen" TargetMode="External"/><Relationship Id="rId6" Type="http://schemas.openxmlformats.org/officeDocument/2006/relationships/hyperlink" Target="http://ducske.be/taxonomy/term/50" TargetMode="External"/><Relationship Id="rId11" Type="http://schemas.openxmlformats.org/officeDocument/2006/relationships/hyperlink" Target="http://ducske.be/comment/4" TargetMode="External"/><Relationship Id="rId5" Type="http://schemas.openxmlformats.org/officeDocument/2006/relationships/hyperlink" Target="http://ducske.be/taxonomy/term/36" TargetMode="External"/><Relationship Id="rId10" Type="http://schemas.openxmlformats.org/officeDocument/2006/relationships/hyperlink" Target="http://ducske.be/user/login?destination=node/27%23comment-form" TargetMode="External"/><Relationship Id="rId4" Type="http://schemas.openxmlformats.org/officeDocument/2006/relationships/hyperlink" Target="http://ducske.be/taxonomy/term/33" TargetMode="External"/><Relationship Id="rId9" Type="http://schemas.openxmlformats.org/officeDocument/2006/relationships/hyperlink" Target="http://ducske.be/taxonomy/term/53" TargetMode="External"/><Relationship Id="rId1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
  <sheetViews>
    <sheetView zoomScale="140" zoomScaleNormal="140" workbookViewId="0">
      <selection activeCell="F4" sqref="F4"/>
    </sheetView>
  </sheetViews>
  <sheetFormatPr baseColWidth="10" defaultColWidth="8.6640625" defaultRowHeight="13" x14ac:dyDescent="0.15"/>
  <cols>
    <col min="1" max="1" width="18.5" style="1" customWidth="1"/>
    <col min="2" max="4" width="8.6640625" style="1"/>
    <col min="5" max="5" width="18.83203125" style="1" customWidth="1"/>
    <col min="6" max="16384" width="8.6640625" style="1"/>
  </cols>
  <sheetData>
    <row r="1" spans="1:9" x14ac:dyDescent="0.15">
      <c r="A1" s="2" t="s">
        <v>0</v>
      </c>
      <c r="E1" s="1" t="s">
        <v>1</v>
      </c>
    </row>
    <row r="2" spans="1:9" x14ac:dyDescent="0.15">
      <c r="A2" s="1" t="s">
        <v>2</v>
      </c>
      <c r="B2" s="3">
        <v>31</v>
      </c>
      <c r="C2" s="1" t="s">
        <v>3</v>
      </c>
      <c r="E2" s="1" t="s">
        <v>4</v>
      </c>
      <c r="F2" s="4">
        <f>B3-B2</f>
        <v>61</v>
      </c>
      <c r="G2" s="1" t="s">
        <v>3</v>
      </c>
    </row>
    <row r="3" spans="1:9" x14ac:dyDescent="0.15">
      <c r="A3" s="1" t="s">
        <v>5</v>
      </c>
      <c r="B3" s="3">
        <v>92</v>
      </c>
      <c r="C3" s="1" t="s">
        <v>3</v>
      </c>
      <c r="E3" s="1" t="s">
        <v>6</v>
      </c>
      <c r="F3" s="4">
        <f>IFERROR(B2/F2,0)</f>
        <v>0.50819672131147542</v>
      </c>
    </row>
    <row r="4" spans="1:9" x14ac:dyDescent="0.15">
      <c r="A4" s="1" t="s">
        <v>7</v>
      </c>
      <c r="B4" s="3">
        <v>600</v>
      </c>
      <c r="C4" s="1" t="s">
        <v>8</v>
      </c>
      <c r="E4" s="1" t="s">
        <v>9</v>
      </c>
      <c r="F4" s="4">
        <f>1/1.587*B4</f>
        <v>378.07183364839318</v>
      </c>
      <c r="G4" s="1" t="s">
        <v>10</v>
      </c>
    </row>
    <row r="5" spans="1:9" x14ac:dyDescent="0.15">
      <c r="A5" s="1" t="s">
        <v>11</v>
      </c>
      <c r="B5" s="3">
        <v>0</v>
      </c>
      <c r="C5" s="1" t="s">
        <v>10</v>
      </c>
    </row>
    <row r="6" spans="1:9" x14ac:dyDescent="0.15">
      <c r="A6" s="1" t="s">
        <v>12</v>
      </c>
      <c r="B6" s="3">
        <v>3000</v>
      </c>
      <c r="C6" s="1" t="s">
        <v>10</v>
      </c>
      <c r="E6" s="1" t="s">
        <v>13</v>
      </c>
      <c r="F6" s="4">
        <f>F4+B5</f>
        <v>378.07183364839318</v>
      </c>
      <c r="G6" s="1" t="s">
        <v>10</v>
      </c>
    </row>
    <row r="8" spans="1:9" x14ac:dyDescent="0.15">
      <c r="A8" s="2" t="s">
        <v>14</v>
      </c>
    </row>
    <row r="9" spans="1:9" x14ac:dyDescent="0.15">
      <c r="A9" s="1" t="s">
        <v>15</v>
      </c>
      <c r="B9" s="5">
        <f>IFERROR(B6/(1+F3)-F6,"")</f>
        <v>1611.0586011342157</v>
      </c>
      <c r="C9" s="1" t="s">
        <v>10</v>
      </c>
      <c r="D9"/>
      <c r="E9"/>
      <c r="F9"/>
    </row>
    <row r="10" spans="1:9" x14ac:dyDescent="0.15">
      <c r="A10" s="1" t="s">
        <v>16</v>
      </c>
      <c r="B10" s="5">
        <f>IFERROR(B6-(B6/(1+F3)),"")</f>
        <v>1010.8695652173913</v>
      </c>
      <c r="C10" s="1" t="s">
        <v>10</v>
      </c>
      <c r="D10"/>
      <c r="E10"/>
      <c r="F10"/>
    </row>
    <row r="12" spans="1:9" x14ac:dyDescent="0.15">
      <c r="B12" s="4"/>
      <c r="D12"/>
    </row>
    <row r="13" spans="1:9" x14ac:dyDescent="0.15">
      <c r="D13"/>
    </row>
    <row r="14" spans="1:9" x14ac:dyDescent="0.15">
      <c r="C14" s="6" t="s">
        <v>23</v>
      </c>
    </row>
    <row r="15" spans="1:9" x14ac:dyDescent="0.15">
      <c r="I15" s="6"/>
    </row>
    <row r="18" spans="1:2" x14ac:dyDescent="0.15">
      <c r="A18"/>
      <c r="B18"/>
    </row>
    <row r="19" spans="1:2" x14ac:dyDescent="0.15">
      <c r="A19"/>
      <c r="B19"/>
    </row>
    <row r="20" spans="1:2" x14ac:dyDescent="0.15">
      <c r="A20"/>
      <c r="B20"/>
    </row>
    <row r="21" spans="1:2" x14ac:dyDescent="0.15">
      <c r="A21"/>
      <c r="B21"/>
    </row>
  </sheetData>
  <sheetProtection algorithmName="SHA-512" hashValue="37lmb0343oB2G+QfXVvCeqJ6a0mq9ZKQoEZyrEiQMQwQ2wvgytYfCDZm52t6424L9ytPtXpZJevyU7xFi99rOQ==" saltValue="rgNgrbTxosleyTPG86pKDw==" spinCount="100000" sheet="1" objects="1" scenarios="1"/>
  <pageMargins left="0.75" right="0.75" top="1" bottom="1"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0"/>
  <sheetViews>
    <sheetView zoomScale="140" zoomScaleNormal="140" workbookViewId="0">
      <selection activeCell="A4" sqref="A4:C4"/>
    </sheetView>
  </sheetViews>
  <sheetFormatPr baseColWidth="10" defaultColWidth="8.6640625" defaultRowHeight="13" x14ac:dyDescent="0.15"/>
  <cols>
    <col min="1" max="1" width="18.5" style="1" customWidth="1"/>
    <col min="2" max="4" width="8.6640625" style="1"/>
    <col min="5" max="5" width="18.83203125" style="1" customWidth="1"/>
    <col min="6" max="16384" width="8.6640625" style="1"/>
  </cols>
  <sheetData>
    <row r="1" spans="1:7" x14ac:dyDescent="0.15">
      <c r="A1" s="2" t="s">
        <v>0</v>
      </c>
      <c r="E1" s="1" t="s">
        <v>1</v>
      </c>
    </row>
    <row r="2" spans="1:7" x14ac:dyDescent="0.15">
      <c r="A2" s="1" t="s">
        <v>2</v>
      </c>
      <c r="B2" s="3">
        <v>20</v>
      </c>
      <c r="C2" s="1" t="s">
        <v>3</v>
      </c>
      <c r="E2" s="1" t="s">
        <v>4</v>
      </c>
      <c r="F2" s="4">
        <f>B3-B2</f>
        <v>74</v>
      </c>
      <c r="G2" s="1" t="s">
        <v>3</v>
      </c>
    </row>
    <row r="3" spans="1:7" x14ac:dyDescent="0.15">
      <c r="A3" s="1" t="s">
        <v>5</v>
      </c>
      <c r="B3" s="3">
        <v>94</v>
      </c>
      <c r="C3" s="1" t="s">
        <v>3</v>
      </c>
      <c r="E3" s="1" t="s">
        <v>6</v>
      </c>
      <c r="F3" s="4">
        <f>IFERROR(B2/F2,0)</f>
        <v>0.27027027027027029</v>
      </c>
    </row>
    <row r="4" spans="1:7" x14ac:dyDescent="0.15">
      <c r="A4" s="6" t="s">
        <v>16</v>
      </c>
      <c r="B4" s="3">
        <v>1000</v>
      </c>
      <c r="C4" s="6" t="s">
        <v>10</v>
      </c>
      <c r="F4" s="4"/>
    </row>
    <row r="5" spans="1:7" x14ac:dyDescent="0.15">
      <c r="B5" s="4"/>
    </row>
    <row r="7" spans="1:7" x14ac:dyDescent="0.15">
      <c r="A7" s="2" t="s">
        <v>14</v>
      </c>
    </row>
    <row r="8" spans="1:7" x14ac:dyDescent="0.15">
      <c r="A8" s="1" t="s">
        <v>15</v>
      </c>
      <c r="B8" s="7">
        <f>IF(B4=0,"",B4/F3)</f>
        <v>3700</v>
      </c>
      <c r="C8" s="1" t="s">
        <v>10</v>
      </c>
      <c r="D8"/>
      <c r="E8"/>
      <c r="F8"/>
    </row>
    <row r="9" spans="1:7" x14ac:dyDescent="0.15">
      <c r="A9" s="6" t="s">
        <v>12</v>
      </c>
      <c r="B9" s="5">
        <f>IFERROR(B4+B8,"")</f>
        <v>4700</v>
      </c>
      <c r="C9" s="1" t="s">
        <v>10</v>
      </c>
      <c r="D9"/>
      <c r="E9"/>
      <c r="F9"/>
    </row>
    <row r="11" spans="1:7" x14ac:dyDescent="0.15">
      <c r="B11" s="4"/>
      <c r="D11"/>
    </row>
    <row r="12" spans="1:7" x14ac:dyDescent="0.15">
      <c r="D12"/>
    </row>
    <row r="17" spans="1:2" x14ac:dyDescent="0.15">
      <c r="A17"/>
      <c r="B17"/>
    </row>
    <row r="18" spans="1:2" x14ac:dyDescent="0.15">
      <c r="A18"/>
      <c r="B18"/>
    </row>
    <row r="19" spans="1:2" x14ac:dyDescent="0.15">
      <c r="A19"/>
      <c r="B19"/>
    </row>
    <row r="20" spans="1:2" x14ac:dyDescent="0.15">
      <c r="A20"/>
      <c r="B20"/>
    </row>
  </sheetData>
  <sheetProtection algorithmName="SHA-512" hashValue="3wpmiPPo91gjK+uf1XbtF764j7GsSOhAB85F46EYjLx/LUxDXEm4cMm83eVQLjt18HuI50yJSqcYz9TMoeJVaQ==" saltValue="wM8JLrSjSDvDS/UqQYa8w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3"/>
  <sheetViews>
    <sheetView zoomScale="130" zoomScaleNormal="130" workbookViewId="0">
      <selection activeCell="B2" sqref="B2"/>
    </sheetView>
  </sheetViews>
  <sheetFormatPr baseColWidth="10" defaultColWidth="8.83203125" defaultRowHeight="13" x14ac:dyDescent="0.15"/>
  <cols>
    <col min="1" max="1" width="20.83203125" customWidth="1"/>
  </cols>
  <sheetData>
    <row r="1" spans="1:3" x14ac:dyDescent="0.15">
      <c r="A1" s="2" t="s">
        <v>0</v>
      </c>
      <c r="B1" s="1"/>
      <c r="C1" s="1"/>
    </row>
    <row r="2" spans="1:3" x14ac:dyDescent="0.15">
      <c r="A2" s="1" t="s">
        <v>17</v>
      </c>
      <c r="B2" s="3"/>
      <c r="C2" s="1" t="s">
        <v>10</v>
      </c>
    </row>
    <row r="3" spans="1:3" x14ac:dyDescent="0.15">
      <c r="A3" s="1" t="s">
        <v>18</v>
      </c>
      <c r="B3" s="3"/>
      <c r="C3" s="1" t="s">
        <v>3</v>
      </c>
    </row>
    <row r="4" spans="1:3" x14ac:dyDescent="0.15">
      <c r="A4" s="1" t="s">
        <v>19</v>
      </c>
      <c r="B4" s="3"/>
      <c r="C4" s="1" t="s">
        <v>3</v>
      </c>
    </row>
    <row r="5" spans="1:3" x14ac:dyDescent="0.15">
      <c r="A5" s="1" t="s">
        <v>20</v>
      </c>
      <c r="B5" s="3"/>
      <c r="C5" s="1" t="s">
        <v>3</v>
      </c>
    </row>
    <row r="6" spans="1:3" x14ac:dyDescent="0.15">
      <c r="A6" s="1"/>
      <c r="B6" s="4"/>
      <c r="C6" s="1"/>
    </row>
    <row r="7" spans="1:3" x14ac:dyDescent="0.15">
      <c r="A7" s="1"/>
      <c r="B7" s="1"/>
      <c r="C7" s="1"/>
    </row>
    <row r="8" spans="1:3" x14ac:dyDescent="0.15">
      <c r="A8" s="2" t="s">
        <v>14</v>
      </c>
      <c r="B8" s="1"/>
      <c r="C8" s="1"/>
    </row>
    <row r="9" spans="1:3" x14ac:dyDescent="0.15">
      <c r="A9" s="1" t="s">
        <v>21</v>
      </c>
      <c r="B9" s="5" t="str">
        <f>IFERROR((B2*(B5-B3))/(B4-B5),"")</f>
        <v/>
      </c>
      <c r="C9" s="1" t="s">
        <v>10</v>
      </c>
    </row>
    <row r="10" spans="1:3" x14ac:dyDescent="0.15">
      <c r="A10" s="1"/>
      <c r="B10" s="4"/>
      <c r="C10" s="1"/>
    </row>
    <row r="11" spans="1:3" x14ac:dyDescent="0.15">
      <c r="A11" s="1" t="s">
        <v>22</v>
      </c>
      <c r="B11" s="5">
        <f>SUM(B2,B9)</f>
        <v>0</v>
      </c>
      <c r="C11" s="1" t="s">
        <v>10</v>
      </c>
    </row>
    <row r="12" spans="1:3" x14ac:dyDescent="0.15">
      <c r="A12" s="1"/>
      <c r="B12" s="1"/>
      <c r="C12" s="1"/>
    </row>
    <row r="13" spans="1:3" x14ac:dyDescent="0.15">
      <c r="A13" s="1"/>
      <c r="B13" s="1"/>
      <c r="C13" s="1"/>
    </row>
  </sheetData>
  <sheetProtection algorithmName="SHA-512" hashValue="bvRVZqx+WYhQDhhA0oPNJzQiiRhwiMaP9k5fU7RjmttcO8YcCcL6+NzeSkSjDN90vx0BYkJJVrcrPdEmXFHy7g==" saltValue="+JWboDHLZWatJSbSHTeiXQ==" spinCount="100000" sheet="1" selectLockedCells="1"/>
  <pageMargins left="0.7" right="0.7" top="0.75" bottom="0.75" header="0.51180555555555551" footer="0.51180555555555551"/>
  <pageSetup paperSize="9"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1C4B6-5724-2A43-86BC-2A06F1841BFB}">
  <dimension ref="A1:B81"/>
  <sheetViews>
    <sheetView zoomScale="110" zoomScaleNormal="110" workbookViewId="0">
      <selection activeCell="D69" sqref="D69"/>
    </sheetView>
  </sheetViews>
  <sheetFormatPr baseColWidth="10" defaultRowHeight="13" x14ac:dyDescent="0.15"/>
  <sheetData>
    <row r="1" spans="1:1" ht="25" x14ac:dyDescent="0.25">
      <c r="A1" s="8" t="s">
        <v>24</v>
      </c>
    </row>
    <row r="3" spans="1:1" ht="18" x14ac:dyDescent="0.2">
      <c r="A3" s="9" t="s">
        <v>25</v>
      </c>
    </row>
    <row r="4" spans="1:1" x14ac:dyDescent="0.15">
      <c r="A4" s="10" t="s">
        <v>26</v>
      </c>
    </row>
    <row r="6" spans="1:1" ht="18" x14ac:dyDescent="0.2">
      <c r="A6" s="11" t="s">
        <v>27</v>
      </c>
    </row>
    <row r="7" spans="1:1" ht="14" x14ac:dyDescent="0.15">
      <c r="A7" s="12" t="s">
        <v>28</v>
      </c>
    </row>
    <row r="9" spans="1:1" ht="14" x14ac:dyDescent="0.15">
      <c r="A9" s="12" t="s">
        <v>29</v>
      </c>
    </row>
    <row r="10" spans="1:1" ht="14" x14ac:dyDescent="0.15">
      <c r="A10" s="12" t="s">
        <v>30</v>
      </c>
    </row>
    <row r="11" spans="1:1" ht="14" x14ac:dyDescent="0.15">
      <c r="A11" s="12" t="s">
        <v>31</v>
      </c>
    </row>
    <row r="13" spans="1:1" ht="14" x14ac:dyDescent="0.15">
      <c r="A13" s="12" t="s">
        <v>32</v>
      </c>
    </row>
    <row r="15" spans="1:1" ht="14" x14ac:dyDescent="0.15">
      <c r="A15" s="12" t="s">
        <v>33</v>
      </c>
    </row>
    <row r="16" spans="1:1" ht="14" x14ac:dyDescent="0.15">
      <c r="A16" s="12" t="s">
        <v>34</v>
      </c>
    </row>
    <row r="17" spans="1:1" ht="14" x14ac:dyDescent="0.15">
      <c r="A17" s="12" t="s">
        <v>35</v>
      </c>
    </row>
    <row r="19" spans="1:1" ht="14" x14ac:dyDescent="0.15">
      <c r="A19" s="12" t="s">
        <v>36</v>
      </c>
    </row>
    <row r="21" spans="1:1" ht="14" x14ac:dyDescent="0.15">
      <c r="A21" s="12" t="s">
        <v>37</v>
      </c>
    </row>
    <row r="22" spans="1:1" ht="14" x14ac:dyDescent="0.15">
      <c r="A22" s="12" t="s">
        <v>38</v>
      </c>
    </row>
    <row r="24" spans="1:1" ht="18" x14ac:dyDescent="0.2">
      <c r="A24" s="11" t="s">
        <v>39</v>
      </c>
    </row>
    <row r="25" spans="1:1" ht="14" x14ac:dyDescent="0.15">
      <c r="A25" s="12" t="s">
        <v>40</v>
      </c>
    </row>
    <row r="27" spans="1:1" ht="14" x14ac:dyDescent="0.15">
      <c r="A27" s="12" t="s">
        <v>41</v>
      </c>
    </row>
    <row r="28" spans="1:1" ht="14" x14ac:dyDescent="0.15">
      <c r="A28" s="12" t="s">
        <v>42</v>
      </c>
    </row>
    <row r="29" spans="1:1" ht="14" x14ac:dyDescent="0.15">
      <c r="A29" s="12" t="s">
        <v>43</v>
      </c>
    </row>
    <row r="30" spans="1:1" ht="14" x14ac:dyDescent="0.15">
      <c r="A30" s="12" t="s">
        <v>44</v>
      </c>
    </row>
    <row r="32" spans="1:1" ht="14" x14ac:dyDescent="0.15">
      <c r="A32" s="12" t="s">
        <v>32</v>
      </c>
    </row>
    <row r="34" spans="1:1" ht="14" x14ac:dyDescent="0.15">
      <c r="A34" s="12" t="s">
        <v>45</v>
      </c>
    </row>
    <row r="35" spans="1:1" ht="14" x14ac:dyDescent="0.15">
      <c r="A35" s="12" t="s">
        <v>46</v>
      </c>
    </row>
    <row r="36" spans="1:1" ht="14" x14ac:dyDescent="0.15">
      <c r="A36" s="12" t="s">
        <v>47</v>
      </c>
    </row>
    <row r="37" spans="1:1" ht="14" x14ac:dyDescent="0.15">
      <c r="A37" s="12" t="s">
        <v>48</v>
      </c>
    </row>
    <row r="39" spans="1:1" ht="14" x14ac:dyDescent="0.15">
      <c r="A39" s="12" t="s">
        <v>49</v>
      </c>
    </row>
    <row r="40" spans="1:1" ht="14" x14ac:dyDescent="0.15">
      <c r="A40" s="12" t="s">
        <v>50</v>
      </c>
    </row>
    <row r="42" spans="1:1" ht="18" x14ac:dyDescent="0.2">
      <c r="A42" s="11" t="s">
        <v>51</v>
      </c>
    </row>
    <row r="43" spans="1:1" ht="14" x14ac:dyDescent="0.15">
      <c r="A43" s="12" t="s">
        <v>52</v>
      </c>
    </row>
    <row r="44" spans="1:1" ht="14" x14ac:dyDescent="0.15">
      <c r="A44" s="12" t="s">
        <v>53</v>
      </c>
    </row>
    <row r="45" spans="1:1" ht="14" x14ac:dyDescent="0.15">
      <c r="A45" s="12"/>
    </row>
    <row r="46" spans="1:1" x14ac:dyDescent="0.15">
      <c r="A46" s="10" t="s">
        <v>54</v>
      </c>
    </row>
    <row r="47" spans="1:1" x14ac:dyDescent="0.15">
      <c r="A47" s="10" t="s">
        <v>55</v>
      </c>
    </row>
    <row r="50" spans="1:1" ht="14" x14ac:dyDescent="0.15">
      <c r="A50" s="12" t="s">
        <v>56</v>
      </c>
    </row>
    <row r="54" spans="1:1" ht="14" x14ac:dyDescent="0.15">
      <c r="A54" s="13" t="s">
        <v>57</v>
      </c>
    </row>
    <row r="56" spans="1:1" x14ac:dyDescent="0.15">
      <c r="A56" s="14" t="s">
        <v>58</v>
      </c>
    </row>
    <row r="57" spans="1:1" x14ac:dyDescent="0.15">
      <c r="A57" s="10" t="s">
        <v>59</v>
      </c>
    </row>
    <row r="58" spans="1:1" x14ac:dyDescent="0.15">
      <c r="A58" s="10" t="s">
        <v>60</v>
      </c>
    </row>
    <row r="59" spans="1:1" x14ac:dyDescent="0.15">
      <c r="A59" s="10" t="s">
        <v>61</v>
      </c>
    </row>
    <row r="60" spans="1:1" x14ac:dyDescent="0.15">
      <c r="A60" s="10" t="s">
        <v>62</v>
      </c>
    </row>
    <row r="61" spans="1:1" x14ac:dyDescent="0.15">
      <c r="A61" s="10" t="s">
        <v>63</v>
      </c>
    </row>
    <row r="62" spans="1:1" x14ac:dyDescent="0.15">
      <c r="A62" s="10" t="s">
        <v>64</v>
      </c>
    </row>
    <row r="64" spans="1:1" x14ac:dyDescent="0.15">
      <c r="A64" s="10" t="s">
        <v>65</v>
      </c>
    </row>
    <row r="65" spans="1:1" x14ac:dyDescent="0.15">
      <c r="A65" s="15"/>
    </row>
    <row r="66" spans="1:1" x14ac:dyDescent="0.15">
      <c r="A66" s="15" t="s">
        <v>66</v>
      </c>
    </row>
    <row r="68" spans="1:1" ht="18" x14ac:dyDescent="0.2">
      <c r="A68" s="16" t="s">
        <v>67</v>
      </c>
    </row>
    <row r="69" spans="1:1" ht="14" x14ac:dyDescent="0.15">
      <c r="A69" s="12" t="s">
        <v>68</v>
      </c>
    </row>
    <row r="70" spans="1:1" x14ac:dyDescent="0.15">
      <c r="A70" s="17" t="s">
        <v>69</v>
      </c>
    </row>
    <row r="71" spans="1:1" x14ac:dyDescent="0.15">
      <c r="A71" s="10" t="s">
        <v>70</v>
      </c>
    </row>
    <row r="73" spans="1:1" x14ac:dyDescent="0.15">
      <c r="A73" s="10" t="s">
        <v>71</v>
      </c>
    </row>
    <row r="74" spans="1:1" x14ac:dyDescent="0.15">
      <c r="A74" s="18" t="s">
        <v>72</v>
      </c>
    </row>
    <row r="76" spans="1:1" x14ac:dyDescent="0.15">
      <c r="A76" s="18" t="s">
        <v>73</v>
      </c>
    </row>
    <row r="78" spans="1:1" x14ac:dyDescent="0.15">
      <c r="A78" s="10" t="s">
        <v>65</v>
      </c>
    </row>
    <row r="81" spans="1:2" x14ac:dyDescent="0.15">
      <c r="A81" t="s">
        <v>74</v>
      </c>
      <c r="B81" t="s">
        <v>75</v>
      </c>
    </row>
  </sheetData>
  <hyperlinks>
    <hyperlink ref="A4" r:id="rId1" location="Excel" display="http://ducske.be/likeurrekenen - Excel" xr:uid="{E1937611-8A0C-854E-8BC3-621396207200}"/>
    <hyperlink ref="A46" r:id="rId2" display="http://ducske.be/sites/default/files/Data/Verdunnen_Versterken.zip" xr:uid="{3B37D660-7964-AC43-B85A-4AD8615A309E}"/>
    <hyperlink ref="A47" r:id="rId3" display="http://ducske.be/sites/default/files/Data/Verdunnen_Versterken.zip" xr:uid="{C25171D4-8410-6642-A8B4-F44D9C044B8B}"/>
    <hyperlink ref="A57" r:id="rId4" display="http://ducske.be/taxonomy/term/33" xr:uid="{3C9FCB2C-0D33-F14B-8FF8-663A6DBED681}"/>
    <hyperlink ref="A58" r:id="rId5" display="http://ducske.be/taxonomy/term/36" xr:uid="{99A8E95D-279B-FE44-827C-08B84567CFEA}"/>
    <hyperlink ref="A59" r:id="rId6" display="http://ducske.be/taxonomy/term/50" xr:uid="{3098F0A6-CBF0-8C43-830F-DA64910F73C2}"/>
    <hyperlink ref="A60" r:id="rId7" display="http://ducske.be/taxonomy/term/51" xr:uid="{9E3D4E0E-75E8-8F45-ACBE-3B2A29AF6207}"/>
    <hyperlink ref="A61" r:id="rId8" display="http://ducske.be/taxonomy/term/52" xr:uid="{5E7A06E3-F7CD-3440-842D-5D0424FF6C02}"/>
    <hyperlink ref="A62" r:id="rId9" display="http://ducske.be/taxonomy/term/53" xr:uid="{68AAEC51-5D19-0A46-846F-CFD2BCCED50D}"/>
    <hyperlink ref="A64" r:id="rId10" display="http://ducske.be/user/login?destination=node/27%23comment-form" xr:uid="{DD164686-80A1-E44A-A13B-243925E2FBAF}"/>
    <hyperlink ref="A71" r:id="rId11" location="comment-4" display="http://ducske.be/comment/4 - comment-4" xr:uid="{0298C4F9-D0F3-9045-ABF7-B23C23772387}"/>
    <hyperlink ref="A73" r:id="rId12" location="comment-4" display="http://ducske.be/comment/4 - comment-4" xr:uid="{FDF1C12E-E215-904F-83A0-2EE826BEADFD}"/>
    <hyperlink ref="A78" r:id="rId13" display="http://ducske.be/user/login?destination=node/27%23comment-form" xr:uid="{1C3B1615-5AE6-5047-A372-B603137B34EA}"/>
  </hyperlinks>
  <pageMargins left="0.7" right="0.7" top="0.75" bottom="0.75" header="0.3" footer="0.3"/>
  <drawing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C38E4-0D3B-DA45-953D-EB75100D5742}">
  <dimension ref="A1:E25"/>
  <sheetViews>
    <sheetView zoomScale="160" zoomScaleNormal="160" workbookViewId="0">
      <selection activeCell="Q6" sqref="Q6"/>
    </sheetView>
  </sheetViews>
  <sheetFormatPr baseColWidth="10" defaultRowHeight="13" x14ac:dyDescent="0.15"/>
  <cols>
    <col min="1" max="1" width="20.5" bestFit="1" customWidth="1"/>
  </cols>
  <sheetData>
    <row r="1" spans="1:5" x14ac:dyDescent="0.15">
      <c r="A1" t="s">
        <v>76</v>
      </c>
      <c r="E1" s="20" t="s">
        <v>88</v>
      </c>
    </row>
    <row r="2" spans="1:5" x14ac:dyDescent="0.15">
      <c r="E2" s="20"/>
    </row>
    <row r="3" spans="1:5" x14ac:dyDescent="0.15">
      <c r="A3" s="19" t="s">
        <v>94</v>
      </c>
      <c r="B3" s="24">
        <v>1150</v>
      </c>
      <c r="C3" s="19" t="s">
        <v>10</v>
      </c>
      <c r="E3" s="21" t="s">
        <v>89</v>
      </c>
    </row>
    <row r="4" spans="1:5" x14ac:dyDescent="0.15">
      <c r="A4" s="19" t="s">
        <v>78</v>
      </c>
      <c r="B4" s="29">
        <v>60</v>
      </c>
      <c r="C4" s="19" t="s">
        <v>79</v>
      </c>
      <c r="E4" s="21" t="s">
        <v>90</v>
      </c>
    </row>
    <row r="5" spans="1:5" x14ac:dyDescent="0.15">
      <c r="A5" s="19" t="s">
        <v>80</v>
      </c>
      <c r="B5" s="29">
        <v>30</v>
      </c>
      <c r="C5" s="19" t="s">
        <v>79</v>
      </c>
      <c r="E5" s="21" t="s">
        <v>91</v>
      </c>
    </row>
    <row r="6" spans="1:5" x14ac:dyDescent="0.15">
      <c r="A6" s="19" t="s">
        <v>81</v>
      </c>
      <c r="B6" s="24">
        <v>200</v>
      </c>
      <c r="C6" s="19" t="s">
        <v>82</v>
      </c>
      <c r="E6" s="20"/>
    </row>
    <row r="7" spans="1:5" x14ac:dyDescent="0.15">
      <c r="A7" s="19"/>
      <c r="B7" s="19"/>
      <c r="C7" s="19"/>
      <c r="E7" s="20"/>
    </row>
    <row r="8" spans="1:5" x14ac:dyDescent="0.15">
      <c r="A8" s="19" t="s">
        <v>83</v>
      </c>
      <c r="B8" s="19">
        <f>B4/B5*B3</f>
        <v>2300</v>
      </c>
      <c r="C8" s="19" t="s">
        <v>10</v>
      </c>
      <c r="E8" s="21" t="s">
        <v>92</v>
      </c>
    </row>
    <row r="9" spans="1:5" x14ac:dyDescent="0.15">
      <c r="A9" s="19" t="s">
        <v>84</v>
      </c>
      <c r="B9" s="31">
        <f>B8*B6/1000</f>
        <v>460</v>
      </c>
      <c r="C9" s="19" t="s">
        <v>82</v>
      </c>
      <c r="E9" s="21" t="s">
        <v>93</v>
      </c>
    </row>
    <row r="10" spans="1:5" x14ac:dyDescent="0.15">
      <c r="A10" s="19" t="s">
        <v>115</v>
      </c>
      <c r="B10" s="19">
        <f>(B9*0.625)</f>
        <v>287.5</v>
      </c>
      <c r="C10" s="19" t="s">
        <v>10</v>
      </c>
      <c r="E10" s="21"/>
    </row>
    <row r="11" spans="1:5" x14ac:dyDescent="0.15">
      <c r="A11" s="19" t="s">
        <v>116</v>
      </c>
      <c r="B11" s="31">
        <f>B12-B10</f>
        <v>862.5</v>
      </c>
      <c r="C11" s="19" t="s">
        <v>10</v>
      </c>
      <c r="E11" s="21" t="s">
        <v>141</v>
      </c>
    </row>
    <row r="12" spans="1:5" x14ac:dyDescent="0.15">
      <c r="A12" s="19" t="s">
        <v>85</v>
      </c>
      <c r="B12" s="19">
        <f>B8-B3</f>
        <v>1150</v>
      </c>
      <c r="C12" s="19" t="s">
        <v>77</v>
      </c>
    </row>
    <row r="16" spans="1:5" x14ac:dyDescent="0.15">
      <c r="A16" s="19" t="s">
        <v>86</v>
      </c>
      <c r="B16" s="24">
        <v>1000</v>
      </c>
      <c r="C16" s="19" t="s">
        <v>10</v>
      </c>
    </row>
    <row r="17" spans="1:3" x14ac:dyDescent="0.15">
      <c r="A17" s="19" t="s">
        <v>78</v>
      </c>
      <c r="B17" s="24">
        <v>40</v>
      </c>
      <c r="C17" s="19" t="s">
        <v>79</v>
      </c>
    </row>
    <row r="18" spans="1:3" x14ac:dyDescent="0.15">
      <c r="A18" s="19" t="s">
        <v>80</v>
      </c>
      <c r="B18" s="24">
        <v>30</v>
      </c>
      <c r="C18" s="19" t="s">
        <v>79</v>
      </c>
    </row>
    <row r="19" spans="1:3" x14ac:dyDescent="0.15">
      <c r="A19" s="19" t="s">
        <v>81</v>
      </c>
      <c r="B19" s="24">
        <v>200</v>
      </c>
      <c r="C19" s="19" t="s">
        <v>82</v>
      </c>
    </row>
    <row r="20" spans="1:3" x14ac:dyDescent="0.15">
      <c r="A20" s="19"/>
      <c r="B20" s="19"/>
      <c r="C20" s="19"/>
    </row>
    <row r="21" spans="1:3" x14ac:dyDescent="0.15">
      <c r="A21" s="19" t="s">
        <v>87</v>
      </c>
      <c r="B21" s="30">
        <f>B16/(B17/B18)</f>
        <v>750</v>
      </c>
      <c r="C21" s="19" t="s">
        <v>10</v>
      </c>
    </row>
    <row r="22" spans="1:3" x14ac:dyDescent="0.15">
      <c r="A22" s="19" t="s">
        <v>84</v>
      </c>
      <c r="B22" s="31">
        <f>B16*B19/1000</f>
        <v>200</v>
      </c>
      <c r="C22" s="19" t="s">
        <v>82</v>
      </c>
    </row>
    <row r="23" spans="1:3" x14ac:dyDescent="0.15">
      <c r="A23" s="19" t="s">
        <v>115</v>
      </c>
      <c r="B23" s="19">
        <f>B22*0.625</f>
        <v>125</v>
      </c>
      <c r="C23" s="19" t="s">
        <v>10</v>
      </c>
    </row>
    <row r="24" spans="1:3" x14ac:dyDescent="0.15">
      <c r="A24" s="19" t="s">
        <v>116</v>
      </c>
      <c r="B24" s="32">
        <f>B25-B23</f>
        <v>125</v>
      </c>
      <c r="C24" s="19" t="s">
        <v>10</v>
      </c>
    </row>
    <row r="25" spans="1:3" x14ac:dyDescent="0.15">
      <c r="A25" s="19" t="s">
        <v>85</v>
      </c>
      <c r="B25" s="30">
        <f>B16-B21</f>
        <v>250</v>
      </c>
      <c r="C25" s="19" t="s">
        <v>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A6054-CC0D-9343-B15D-CB0A0AEBB2AB}">
  <dimension ref="B2:H19"/>
  <sheetViews>
    <sheetView zoomScale="160" zoomScaleNormal="160" workbookViewId="0">
      <selection activeCell="C17" sqref="C17"/>
    </sheetView>
  </sheetViews>
  <sheetFormatPr baseColWidth="10" defaultRowHeight="13" x14ac:dyDescent="0.15"/>
  <cols>
    <col min="1" max="1" width="8.83203125" customWidth="1"/>
    <col min="2" max="2" width="12.1640625" customWidth="1"/>
    <col min="3" max="3" width="7.5" customWidth="1"/>
    <col min="4" max="5" width="8.83203125" customWidth="1"/>
    <col min="6" max="6" width="7.5" customWidth="1"/>
    <col min="7" max="7" width="7.33203125" customWidth="1"/>
    <col min="8" max="257" width="8.83203125" customWidth="1"/>
    <col min="258" max="258" width="12.1640625" customWidth="1"/>
    <col min="259" max="259" width="7.5" customWidth="1"/>
    <col min="260" max="261" width="8.83203125" customWidth="1"/>
    <col min="262" max="262" width="7.5" customWidth="1"/>
    <col min="263" max="263" width="7.33203125" customWidth="1"/>
    <col min="264" max="513" width="8.83203125" customWidth="1"/>
    <col min="514" max="514" width="12.1640625" customWidth="1"/>
    <col min="515" max="515" width="7.5" customWidth="1"/>
    <col min="516" max="517" width="8.83203125" customWidth="1"/>
    <col min="518" max="518" width="7.5" customWidth="1"/>
    <col min="519" max="519" width="7.33203125" customWidth="1"/>
    <col min="520" max="769" width="8.83203125" customWidth="1"/>
    <col min="770" max="770" width="12.1640625" customWidth="1"/>
    <col min="771" max="771" width="7.5" customWidth="1"/>
    <col min="772" max="773" width="8.83203125" customWidth="1"/>
    <col min="774" max="774" width="7.5" customWidth="1"/>
    <col min="775" max="775" width="7.33203125" customWidth="1"/>
    <col min="776" max="1025" width="8.83203125" customWidth="1"/>
    <col min="1026" max="1026" width="12.1640625" customWidth="1"/>
    <col min="1027" max="1027" width="7.5" customWidth="1"/>
    <col min="1028" max="1029" width="8.83203125" customWidth="1"/>
    <col min="1030" max="1030" width="7.5" customWidth="1"/>
    <col min="1031" max="1031" width="7.33203125" customWidth="1"/>
    <col min="1032" max="1281" width="8.83203125" customWidth="1"/>
    <col min="1282" max="1282" width="12.1640625" customWidth="1"/>
    <col min="1283" max="1283" width="7.5" customWidth="1"/>
    <col min="1284" max="1285" width="8.83203125" customWidth="1"/>
    <col min="1286" max="1286" width="7.5" customWidth="1"/>
    <col min="1287" max="1287" width="7.33203125" customWidth="1"/>
    <col min="1288" max="1537" width="8.83203125" customWidth="1"/>
    <col min="1538" max="1538" width="12.1640625" customWidth="1"/>
    <col min="1539" max="1539" width="7.5" customWidth="1"/>
    <col min="1540" max="1541" width="8.83203125" customWidth="1"/>
    <col min="1542" max="1542" width="7.5" customWidth="1"/>
    <col min="1543" max="1543" width="7.33203125" customWidth="1"/>
    <col min="1544" max="1793" width="8.83203125" customWidth="1"/>
    <col min="1794" max="1794" width="12.1640625" customWidth="1"/>
    <col min="1795" max="1795" width="7.5" customWidth="1"/>
    <col min="1796" max="1797" width="8.83203125" customWidth="1"/>
    <col min="1798" max="1798" width="7.5" customWidth="1"/>
    <col min="1799" max="1799" width="7.33203125" customWidth="1"/>
    <col min="1800" max="2049" width="8.83203125" customWidth="1"/>
    <col min="2050" max="2050" width="12.1640625" customWidth="1"/>
    <col min="2051" max="2051" width="7.5" customWidth="1"/>
    <col min="2052" max="2053" width="8.83203125" customWidth="1"/>
    <col min="2054" max="2054" width="7.5" customWidth="1"/>
    <col min="2055" max="2055" width="7.33203125" customWidth="1"/>
    <col min="2056" max="2305" width="8.83203125" customWidth="1"/>
    <col min="2306" max="2306" width="12.1640625" customWidth="1"/>
    <col min="2307" max="2307" width="7.5" customWidth="1"/>
    <col min="2308" max="2309" width="8.83203125" customWidth="1"/>
    <col min="2310" max="2310" width="7.5" customWidth="1"/>
    <col min="2311" max="2311" width="7.33203125" customWidth="1"/>
    <col min="2312" max="2561" width="8.83203125" customWidth="1"/>
    <col min="2562" max="2562" width="12.1640625" customWidth="1"/>
    <col min="2563" max="2563" width="7.5" customWidth="1"/>
    <col min="2564" max="2565" width="8.83203125" customWidth="1"/>
    <col min="2566" max="2566" width="7.5" customWidth="1"/>
    <col min="2567" max="2567" width="7.33203125" customWidth="1"/>
    <col min="2568" max="2817" width="8.83203125" customWidth="1"/>
    <col min="2818" max="2818" width="12.1640625" customWidth="1"/>
    <col min="2819" max="2819" width="7.5" customWidth="1"/>
    <col min="2820" max="2821" width="8.83203125" customWidth="1"/>
    <col min="2822" max="2822" width="7.5" customWidth="1"/>
    <col min="2823" max="2823" width="7.33203125" customWidth="1"/>
    <col min="2824" max="3073" width="8.83203125" customWidth="1"/>
    <col min="3074" max="3074" width="12.1640625" customWidth="1"/>
    <col min="3075" max="3075" width="7.5" customWidth="1"/>
    <col min="3076" max="3077" width="8.83203125" customWidth="1"/>
    <col min="3078" max="3078" width="7.5" customWidth="1"/>
    <col min="3079" max="3079" width="7.33203125" customWidth="1"/>
    <col min="3080" max="3329" width="8.83203125" customWidth="1"/>
    <col min="3330" max="3330" width="12.1640625" customWidth="1"/>
    <col min="3331" max="3331" width="7.5" customWidth="1"/>
    <col min="3332" max="3333" width="8.83203125" customWidth="1"/>
    <col min="3334" max="3334" width="7.5" customWidth="1"/>
    <col min="3335" max="3335" width="7.33203125" customWidth="1"/>
    <col min="3336" max="3585" width="8.83203125" customWidth="1"/>
    <col min="3586" max="3586" width="12.1640625" customWidth="1"/>
    <col min="3587" max="3587" width="7.5" customWidth="1"/>
    <col min="3588" max="3589" width="8.83203125" customWidth="1"/>
    <col min="3590" max="3590" width="7.5" customWidth="1"/>
    <col min="3591" max="3591" width="7.33203125" customWidth="1"/>
    <col min="3592" max="3841" width="8.83203125" customWidth="1"/>
    <col min="3842" max="3842" width="12.1640625" customWidth="1"/>
    <col min="3843" max="3843" width="7.5" customWidth="1"/>
    <col min="3844" max="3845" width="8.83203125" customWidth="1"/>
    <col min="3846" max="3846" width="7.5" customWidth="1"/>
    <col min="3847" max="3847" width="7.33203125" customWidth="1"/>
    <col min="3848" max="4097" width="8.83203125" customWidth="1"/>
    <col min="4098" max="4098" width="12.1640625" customWidth="1"/>
    <col min="4099" max="4099" width="7.5" customWidth="1"/>
    <col min="4100" max="4101" width="8.83203125" customWidth="1"/>
    <col min="4102" max="4102" width="7.5" customWidth="1"/>
    <col min="4103" max="4103" width="7.33203125" customWidth="1"/>
    <col min="4104" max="4353" width="8.83203125" customWidth="1"/>
    <col min="4354" max="4354" width="12.1640625" customWidth="1"/>
    <col min="4355" max="4355" width="7.5" customWidth="1"/>
    <col min="4356" max="4357" width="8.83203125" customWidth="1"/>
    <col min="4358" max="4358" width="7.5" customWidth="1"/>
    <col min="4359" max="4359" width="7.33203125" customWidth="1"/>
    <col min="4360" max="4609" width="8.83203125" customWidth="1"/>
    <col min="4610" max="4610" width="12.1640625" customWidth="1"/>
    <col min="4611" max="4611" width="7.5" customWidth="1"/>
    <col min="4612" max="4613" width="8.83203125" customWidth="1"/>
    <col min="4614" max="4614" width="7.5" customWidth="1"/>
    <col min="4615" max="4615" width="7.33203125" customWidth="1"/>
    <col min="4616" max="4865" width="8.83203125" customWidth="1"/>
    <col min="4866" max="4866" width="12.1640625" customWidth="1"/>
    <col min="4867" max="4867" width="7.5" customWidth="1"/>
    <col min="4868" max="4869" width="8.83203125" customWidth="1"/>
    <col min="4870" max="4870" width="7.5" customWidth="1"/>
    <col min="4871" max="4871" width="7.33203125" customWidth="1"/>
    <col min="4872" max="5121" width="8.83203125" customWidth="1"/>
    <col min="5122" max="5122" width="12.1640625" customWidth="1"/>
    <col min="5123" max="5123" width="7.5" customWidth="1"/>
    <col min="5124" max="5125" width="8.83203125" customWidth="1"/>
    <col min="5126" max="5126" width="7.5" customWidth="1"/>
    <col min="5127" max="5127" width="7.33203125" customWidth="1"/>
    <col min="5128" max="5377" width="8.83203125" customWidth="1"/>
    <col min="5378" max="5378" width="12.1640625" customWidth="1"/>
    <col min="5379" max="5379" width="7.5" customWidth="1"/>
    <col min="5380" max="5381" width="8.83203125" customWidth="1"/>
    <col min="5382" max="5382" width="7.5" customWidth="1"/>
    <col min="5383" max="5383" width="7.33203125" customWidth="1"/>
    <col min="5384" max="5633" width="8.83203125" customWidth="1"/>
    <col min="5634" max="5634" width="12.1640625" customWidth="1"/>
    <col min="5635" max="5635" width="7.5" customWidth="1"/>
    <col min="5636" max="5637" width="8.83203125" customWidth="1"/>
    <col min="5638" max="5638" width="7.5" customWidth="1"/>
    <col min="5639" max="5639" width="7.33203125" customWidth="1"/>
    <col min="5640" max="5889" width="8.83203125" customWidth="1"/>
    <col min="5890" max="5890" width="12.1640625" customWidth="1"/>
    <col min="5891" max="5891" width="7.5" customWidth="1"/>
    <col min="5892" max="5893" width="8.83203125" customWidth="1"/>
    <col min="5894" max="5894" width="7.5" customWidth="1"/>
    <col min="5895" max="5895" width="7.33203125" customWidth="1"/>
    <col min="5896" max="6145" width="8.83203125" customWidth="1"/>
    <col min="6146" max="6146" width="12.1640625" customWidth="1"/>
    <col min="6147" max="6147" width="7.5" customWidth="1"/>
    <col min="6148" max="6149" width="8.83203125" customWidth="1"/>
    <col min="6150" max="6150" width="7.5" customWidth="1"/>
    <col min="6151" max="6151" width="7.33203125" customWidth="1"/>
    <col min="6152" max="6401" width="8.83203125" customWidth="1"/>
    <col min="6402" max="6402" width="12.1640625" customWidth="1"/>
    <col min="6403" max="6403" width="7.5" customWidth="1"/>
    <col min="6404" max="6405" width="8.83203125" customWidth="1"/>
    <col min="6406" max="6406" width="7.5" customWidth="1"/>
    <col min="6407" max="6407" width="7.33203125" customWidth="1"/>
    <col min="6408" max="6657" width="8.83203125" customWidth="1"/>
    <col min="6658" max="6658" width="12.1640625" customWidth="1"/>
    <col min="6659" max="6659" width="7.5" customWidth="1"/>
    <col min="6660" max="6661" width="8.83203125" customWidth="1"/>
    <col min="6662" max="6662" width="7.5" customWidth="1"/>
    <col min="6663" max="6663" width="7.33203125" customWidth="1"/>
    <col min="6664" max="6913" width="8.83203125" customWidth="1"/>
    <col min="6914" max="6914" width="12.1640625" customWidth="1"/>
    <col min="6915" max="6915" width="7.5" customWidth="1"/>
    <col min="6916" max="6917" width="8.83203125" customWidth="1"/>
    <col min="6918" max="6918" width="7.5" customWidth="1"/>
    <col min="6919" max="6919" width="7.33203125" customWidth="1"/>
    <col min="6920" max="7169" width="8.83203125" customWidth="1"/>
    <col min="7170" max="7170" width="12.1640625" customWidth="1"/>
    <col min="7171" max="7171" width="7.5" customWidth="1"/>
    <col min="7172" max="7173" width="8.83203125" customWidth="1"/>
    <col min="7174" max="7174" width="7.5" customWidth="1"/>
    <col min="7175" max="7175" width="7.33203125" customWidth="1"/>
    <col min="7176" max="7425" width="8.83203125" customWidth="1"/>
    <col min="7426" max="7426" width="12.1640625" customWidth="1"/>
    <col min="7427" max="7427" width="7.5" customWidth="1"/>
    <col min="7428" max="7429" width="8.83203125" customWidth="1"/>
    <col min="7430" max="7430" width="7.5" customWidth="1"/>
    <col min="7431" max="7431" width="7.33203125" customWidth="1"/>
    <col min="7432" max="7681" width="8.83203125" customWidth="1"/>
    <col min="7682" max="7682" width="12.1640625" customWidth="1"/>
    <col min="7683" max="7683" width="7.5" customWidth="1"/>
    <col min="7684" max="7685" width="8.83203125" customWidth="1"/>
    <col min="7686" max="7686" width="7.5" customWidth="1"/>
    <col min="7687" max="7687" width="7.33203125" customWidth="1"/>
    <col min="7688" max="7937" width="8.83203125" customWidth="1"/>
    <col min="7938" max="7938" width="12.1640625" customWidth="1"/>
    <col min="7939" max="7939" width="7.5" customWidth="1"/>
    <col min="7940" max="7941" width="8.83203125" customWidth="1"/>
    <col min="7942" max="7942" width="7.5" customWidth="1"/>
    <col min="7943" max="7943" width="7.33203125" customWidth="1"/>
    <col min="7944" max="8193" width="8.83203125" customWidth="1"/>
    <col min="8194" max="8194" width="12.1640625" customWidth="1"/>
    <col min="8195" max="8195" width="7.5" customWidth="1"/>
    <col min="8196" max="8197" width="8.83203125" customWidth="1"/>
    <col min="8198" max="8198" width="7.5" customWidth="1"/>
    <col min="8199" max="8199" width="7.33203125" customWidth="1"/>
    <col min="8200" max="8449" width="8.83203125" customWidth="1"/>
    <col min="8450" max="8450" width="12.1640625" customWidth="1"/>
    <col min="8451" max="8451" width="7.5" customWidth="1"/>
    <col min="8452" max="8453" width="8.83203125" customWidth="1"/>
    <col min="8454" max="8454" width="7.5" customWidth="1"/>
    <col min="8455" max="8455" width="7.33203125" customWidth="1"/>
    <col min="8456" max="8705" width="8.83203125" customWidth="1"/>
    <col min="8706" max="8706" width="12.1640625" customWidth="1"/>
    <col min="8707" max="8707" width="7.5" customWidth="1"/>
    <col min="8708" max="8709" width="8.83203125" customWidth="1"/>
    <col min="8710" max="8710" width="7.5" customWidth="1"/>
    <col min="8711" max="8711" width="7.33203125" customWidth="1"/>
    <col min="8712" max="8961" width="8.83203125" customWidth="1"/>
    <col min="8962" max="8962" width="12.1640625" customWidth="1"/>
    <col min="8963" max="8963" width="7.5" customWidth="1"/>
    <col min="8964" max="8965" width="8.83203125" customWidth="1"/>
    <col min="8966" max="8966" width="7.5" customWidth="1"/>
    <col min="8967" max="8967" width="7.33203125" customWidth="1"/>
    <col min="8968" max="9217" width="8.83203125" customWidth="1"/>
    <col min="9218" max="9218" width="12.1640625" customWidth="1"/>
    <col min="9219" max="9219" width="7.5" customWidth="1"/>
    <col min="9220" max="9221" width="8.83203125" customWidth="1"/>
    <col min="9222" max="9222" width="7.5" customWidth="1"/>
    <col min="9223" max="9223" width="7.33203125" customWidth="1"/>
    <col min="9224" max="9473" width="8.83203125" customWidth="1"/>
    <col min="9474" max="9474" width="12.1640625" customWidth="1"/>
    <col min="9475" max="9475" width="7.5" customWidth="1"/>
    <col min="9476" max="9477" width="8.83203125" customWidth="1"/>
    <col min="9478" max="9478" width="7.5" customWidth="1"/>
    <col min="9479" max="9479" width="7.33203125" customWidth="1"/>
    <col min="9480" max="9729" width="8.83203125" customWidth="1"/>
    <col min="9730" max="9730" width="12.1640625" customWidth="1"/>
    <col min="9731" max="9731" width="7.5" customWidth="1"/>
    <col min="9732" max="9733" width="8.83203125" customWidth="1"/>
    <col min="9734" max="9734" width="7.5" customWidth="1"/>
    <col min="9735" max="9735" width="7.33203125" customWidth="1"/>
    <col min="9736" max="9985" width="8.83203125" customWidth="1"/>
    <col min="9986" max="9986" width="12.1640625" customWidth="1"/>
    <col min="9987" max="9987" width="7.5" customWidth="1"/>
    <col min="9988" max="9989" width="8.83203125" customWidth="1"/>
    <col min="9990" max="9990" width="7.5" customWidth="1"/>
    <col min="9991" max="9991" width="7.33203125" customWidth="1"/>
    <col min="9992" max="10241" width="8.83203125" customWidth="1"/>
    <col min="10242" max="10242" width="12.1640625" customWidth="1"/>
    <col min="10243" max="10243" width="7.5" customWidth="1"/>
    <col min="10244" max="10245" width="8.83203125" customWidth="1"/>
    <col min="10246" max="10246" width="7.5" customWidth="1"/>
    <col min="10247" max="10247" width="7.33203125" customWidth="1"/>
    <col min="10248" max="10497" width="8.83203125" customWidth="1"/>
    <col min="10498" max="10498" width="12.1640625" customWidth="1"/>
    <col min="10499" max="10499" width="7.5" customWidth="1"/>
    <col min="10500" max="10501" width="8.83203125" customWidth="1"/>
    <col min="10502" max="10502" width="7.5" customWidth="1"/>
    <col min="10503" max="10503" width="7.33203125" customWidth="1"/>
    <col min="10504" max="10753" width="8.83203125" customWidth="1"/>
    <col min="10754" max="10754" width="12.1640625" customWidth="1"/>
    <col min="10755" max="10755" width="7.5" customWidth="1"/>
    <col min="10756" max="10757" width="8.83203125" customWidth="1"/>
    <col min="10758" max="10758" width="7.5" customWidth="1"/>
    <col min="10759" max="10759" width="7.33203125" customWidth="1"/>
    <col min="10760" max="11009" width="8.83203125" customWidth="1"/>
    <col min="11010" max="11010" width="12.1640625" customWidth="1"/>
    <col min="11011" max="11011" width="7.5" customWidth="1"/>
    <col min="11012" max="11013" width="8.83203125" customWidth="1"/>
    <col min="11014" max="11014" width="7.5" customWidth="1"/>
    <col min="11015" max="11015" width="7.33203125" customWidth="1"/>
    <col min="11016" max="11265" width="8.83203125" customWidth="1"/>
    <col min="11266" max="11266" width="12.1640625" customWidth="1"/>
    <col min="11267" max="11267" width="7.5" customWidth="1"/>
    <col min="11268" max="11269" width="8.83203125" customWidth="1"/>
    <col min="11270" max="11270" width="7.5" customWidth="1"/>
    <col min="11271" max="11271" width="7.33203125" customWidth="1"/>
    <col min="11272" max="11521" width="8.83203125" customWidth="1"/>
    <col min="11522" max="11522" width="12.1640625" customWidth="1"/>
    <col min="11523" max="11523" width="7.5" customWidth="1"/>
    <col min="11524" max="11525" width="8.83203125" customWidth="1"/>
    <col min="11526" max="11526" width="7.5" customWidth="1"/>
    <col min="11527" max="11527" width="7.33203125" customWidth="1"/>
    <col min="11528" max="11777" width="8.83203125" customWidth="1"/>
    <col min="11778" max="11778" width="12.1640625" customWidth="1"/>
    <col min="11779" max="11779" width="7.5" customWidth="1"/>
    <col min="11780" max="11781" width="8.83203125" customWidth="1"/>
    <col min="11782" max="11782" width="7.5" customWidth="1"/>
    <col min="11783" max="11783" width="7.33203125" customWidth="1"/>
    <col min="11784" max="12033" width="8.83203125" customWidth="1"/>
    <col min="12034" max="12034" width="12.1640625" customWidth="1"/>
    <col min="12035" max="12035" width="7.5" customWidth="1"/>
    <col min="12036" max="12037" width="8.83203125" customWidth="1"/>
    <col min="12038" max="12038" width="7.5" customWidth="1"/>
    <col min="12039" max="12039" width="7.33203125" customWidth="1"/>
    <col min="12040" max="12289" width="8.83203125" customWidth="1"/>
    <col min="12290" max="12290" width="12.1640625" customWidth="1"/>
    <col min="12291" max="12291" width="7.5" customWidth="1"/>
    <col min="12292" max="12293" width="8.83203125" customWidth="1"/>
    <col min="12294" max="12294" width="7.5" customWidth="1"/>
    <col min="12295" max="12295" width="7.33203125" customWidth="1"/>
    <col min="12296" max="12545" width="8.83203125" customWidth="1"/>
    <col min="12546" max="12546" width="12.1640625" customWidth="1"/>
    <col min="12547" max="12547" width="7.5" customWidth="1"/>
    <col min="12548" max="12549" width="8.83203125" customWidth="1"/>
    <col min="12550" max="12550" width="7.5" customWidth="1"/>
    <col min="12551" max="12551" width="7.33203125" customWidth="1"/>
    <col min="12552" max="12801" width="8.83203125" customWidth="1"/>
    <col min="12802" max="12802" width="12.1640625" customWidth="1"/>
    <col min="12803" max="12803" width="7.5" customWidth="1"/>
    <col min="12804" max="12805" width="8.83203125" customWidth="1"/>
    <col min="12806" max="12806" width="7.5" customWidth="1"/>
    <col min="12807" max="12807" width="7.33203125" customWidth="1"/>
    <col min="12808" max="13057" width="8.83203125" customWidth="1"/>
    <col min="13058" max="13058" width="12.1640625" customWidth="1"/>
    <col min="13059" max="13059" width="7.5" customWidth="1"/>
    <col min="13060" max="13061" width="8.83203125" customWidth="1"/>
    <col min="13062" max="13062" width="7.5" customWidth="1"/>
    <col min="13063" max="13063" width="7.33203125" customWidth="1"/>
    <col min="13064" max="13313" width="8.83203125" customWidth="1"/>
    <col min="13314" max="13314" width="12.1640625" customWidth="1"/>
    <col min="13315" max="13315" width="7.5" customWidth="1"/>
    <col min="13316" max="13317" width="8.83203125" customWidth="1"/>
    <col min="13318" max="13318" width="7.5" customWidth="1"/>
    <col min="13319" max="13319" width="7.33203125" customWidth="1"/>
    <col min="13320" max="13569" width="8.83203125" customWidth="1"/>
    <col min="13570" max="13570" width="12.1640625" customWidth="1"/>
    <col min="13571" max="13571" width="7.5" customWidth="1"/>
    <col min="13572" max="13573" width="8.83203125" customWidth="1"/>
    <col min="13574" max="13574" width="7.5" customWidth="1"/>
    <col min="13575" max="13575" width="7.33203125" customWidth="1"/>
    <col min="13576" max="13825" width="8.83203125" customWidth="1"/>
    <col min="13826" max="13826" width="12.1640625" customWidth="1"/>
    <col min="13827" max="13827" width="7.5" customWidth="1"/>
    <col min="13828" max="13829" width="8.83203125" customWidth="1"/>
    <col min="13830" max="13830" width="7.5" customWidth="1"/>
    <col min="13831" max="13831" width="7.33203125" customWidth="1"/>
    <col min="13832" max="14081" width="8.83203125" customWidth="1"/>
    <col min="14082" max="14082" width="12.1640625" customWidth="1"/>
    <col min="14083" max="14083" width="7.5" customWidth="1"/>
    <col min="14084" max="14085" width="8.83203125" customWidth="1"/>
    <col min="14086" max="14086" width="7.5" customWidth="1"/>
    <col min="14087" max="14087" width="7.33203125" customWidth="1"/>
    <col min="14088" max="14337" width="8.83203125" customWidth="1"/>
    <col min="14338" max="14338" width="12.1640625" customWidth="1"/>
    <col min="14339" max="14339" width="7.5" customWidth="1"/>
    <col min="14340" max="14341" width="8.83203125" customWidth="1"/>
    <col min="14342" max="14342" width="7.5" customWidth="1"/>
    <col min="14343" max="14343" width="7.33203125" customWidth="1"/>
    <col min="14344" max="14593" width="8.83203125" customWidth="1"/>
    <col min="14594" max="14594" width="12.1640625" customWidth="1"/>
    <col min="14595" max="14595" width="7.5" customWidth="1"/>
    <col min="14596" max="14597" width="8.83203125" customWidth="1"/>
    <col min="14598" max="14598" width="7.5" customWidth="1"/>
    <col min="14599" max="14599" width="7.33203125" customWidth="1"/>
    <col min="14600" max="14849" width="8.83203125" customWidth="1"/>
    <col min="14850" max="14850" width="12.1640625" customWidth="1"/>
    <col min="14851" max="14851" width="7.5" customWidth="1"/>
    <col min="14852" max="14853" width="8.83203125" customWidth="1"/>
    <col min="14854" max="14854" width="7.5" customWidth="1"/>
    <col min="14855" max="14855" width="7.33203125" customWidth="1"/>
    <col min="14856" max="15105" width="8.83203125" customWidth="1"/>
    <col min="15106" max="15106" width="12.1640625" customWidth="1"/>
    <col min="15107" max="15107" width="7.5" customWidth="1"/>
    <col min="15108" max="15109" width="8.83203125" customWidth="1"/>
    <col min="15110" max="15110" width="7.5" customWidth="1"/>
    <col min="15111" max="15111" width="7.33203125" customWidth="1"/>
    <col min="15112" max="15361" width="8.83203125" customWidth="1"/>
    <col min="15362" max="15362" width="12.1640625" customWidth="1"/>
    <col min="15363" max="15363" width="7.5" customWidth="1"/>
    <col min="15364" max="15365" width="8.83203125" customWidth="1"/>
    <col min="15366" max="15366" width="7.5" customWidth="1"/>
    <col min="15367" max="15367" width="7.33203125" customWidth="1"/>
    <col min="15368" max="15617" width="8.83203125" customWidth="1"/>
    <col min="15618" max="15618" width="12.1640625" customWidth="1"/>
    <col min="15619" max="15619" width="7.5" customWidth="1"/>
    <col min="15620" max="15621" width="8.83203125" customWidth="1"/>
    <col min="15622" max="15622" width="7.5" customWidth="1"/>
    <col min="15623" max="15623" width="7.33203125" customWidth="1"/>
    <col min="15624" max="15873" width="8.83203125" customWidth="1"/>
    <col min="15874" max="15874" width="12.1640625" customWidth="1"/>
    <col min="15875" max="15875" width="7.5" customWidth="1"/>
    <col min="15876" max="15877" width="8.83203125" customWidth="1"/>
    <col min="15878" max="15878" width="7.5" customWidth="1"/>
    <col min="15879" max="15879" width="7.33203125" customWidth="1"/>
    <col min="15880" max="16129" width="8.83203125" customWidth="1"/>
    <col min="16130" max="16130" width="12.1640625" customWidth="1"/>
    <col min="16131" max="16131" width="7.5" customWidth="1"/>
    <col min="16132" max="16133" width="8.83203125" customWidth="1"/>
    <col min="16134" max="16134" width="7.5" customWidth="1"/>
    <col min="16135" max="16135" width="7.33203125" customWidth="1"/>
    <col min="16136" max="16384" width="8.83203125" customWidth="1"/>
  </cols>
  <sheetData>
    <row r="2" spans="2:8" x14ac:dyDescent="0.15">
      <c r="B2" t="s">
        <v>117</v>
      </c>
      <c r="C2" s="23">
        <v>1150</v>
      </c>
      <c r="D2" t="s">
        <v>10</v>
      </c>
      <c r="F2" t="s">
        <v>118</v>
      </c>
      <c r="G2">
        <v>0.78900000000000003</v>
      </c>
      <c r="H2" t="s">
        <v>119</v>
      </c>
    </row>
    <row r="3" spans="2:8" x14ac:dyDescent="0.15">
      <c r="C3" s="23">
        <v>60</v>
      </c>
      <c r="D3" t="s">
        <v>120</v>
      </c>
      <c r="F3" t="s">
        <v>121</v>
      </c>
      <c r="G3">
        <v>1</v>
      </c>
      <c r="H3" t="s">
        <v>119</v>
      </c>
    </row>
    <row r="4" spans="2:8" x14ac:dyDescent="0.15">
      <c r="B4" t="s">
        <v>122</v>
      </c>
      <c r="C4">
        <f>C2*C3/100</f>
        <v>690</v>
      </c>
      <c r="D4" t="s">
        <v>123</v>
      </c>
      <c r="F4" t="s">
        <v>124</v>
      </c>
      <c r="G4">
        <f>1.616</f>
        <v>1.6160000000000001</v>
      </c>
      <c r="H4" t="s">
        <v>119</v>
      </c>
    </row>
    <row r="6" spans="2:8" x14ac:dyDescent="0.15">
      <c r="B6" t="s">
        <v>125</v>
      </c>
      <c r="C6" s="23">
        <v>30</v>
      </c>
      <c r="D6" t="s">
        <v>126</v>
      </c>
    </row>
    <row r="7" spans="2:8" x14ac:dyDescent="0.15">
      <c r="C7" s="23">
        <v>20</v>
      </c>
      <c r="D7" t="s">
        <v>127</v>
      </c>
    </row>
    <row r="9" spans="2:8" x14ac:dyDescent="0.15">
      <c r="B9" t="s">
        <v>128</v>
      </c>
      <c r="C9">
        <f>C4/(C6/100)</f>
        <v>2300</v>
      </c>
      <c r="D9" t="s">
        <v>10</v>
      </c>
    </row>
    <row r="10" spans="2:8" ht="15" x14ac:dyDescent="0.2">
      <c r="B10" t="s">
        <v>129</v>
      </c>
      <c r="C10" s="25">
        <f>C9-C2</f>
        <v>1150</v>
      </c>
      <c r="D10" t="s">
        <v>130</v>
      </c>
    </row>
    <row r="11" spans="2:8" ht="15" x14ac:dyDescent="0.2">
      <c r="B11" t="s">
        <v>131</v>
      </c>
      <c r="C11" s="25">
        <f>(C7/100)*(C9*((C6/100)*G2+1-(C6/100)))/(1-(C7/100)*(1-(1/G4)))</f>
        <v>466.44246516613077</v>
      </c>
      <c r="D11" t="s">
        <v>132</v>
      </c>
      <c r="E11">
        <f>C11/7.4</f>
        <v>63.03276556299064</v>
      </c>
      <c r="F11" t="s">
        <v>133</v>
      </c>
    </row>
    <row r="12" spans="2:8" x14ac:dyDescent="0.15">
      <c r="B12" t="s">
        <v>134</v>
      </c>
      <c r="C12" s="26" t="s">
        <v>135</v>
      </c>
    </row>
    <row r="14" spans="2:8" x14ac:dyDescent="0.15">
      <c r="C14" t="s">
        <v>120</v>
      </c>
      <c r="D14" t="s">
        <v>10</v>
      </c>
      <c r="E14" t="s">
        <v>136</v>
      </c>
      <c r="F14" t="s">
        <v>137</v>
      </c>
    </row>
    <row r="15" spans="2:8" ht="15" x14ac:dyDescent="0.2">
      <c r="B15" t="s">
        <v>138</v>
      </c>
      <c r="C15" s="27">
        <f>100*D15/D$18</f>
        <v>30</v>
      </c>
      <c r="D15" s="28">
        <f>C4</f>
        <v>690</v>
      </c>
      <c r="E15" s="28">
        <f>C4*G2</f>
        <v>544.41</v>
      </c>
      <c r="F15" s="28">
        <f>100*E15/E$18</f>
        <v>23.343071896599291</v>
      </c>
    </row>
    <row r="16" spans="2:8" x14ac:dyDescent="0.15">
      <c r="B16" t="s">
        <v>116</v>
      </c>
      <c r="C16" s="28">
        <f>100*D16/D$18</f>
        <v>57.450428724544487</v>
      </c>
      <c r="D16" s="28">
        <f>C9-C4-C11/G4</f>
        <v>1321.359860664523</v>
      </c>
      <c r="E16" s="28">
        <f>C9-C4-C11/G4</f>
        <v>1321.359860664523</v>
      </c>
      <c r="F16" s="28">
        <f>100*E16/E$18</f>
        <v>56.656928103400716</v>
      </c>
    </row>
    <row r="17" spans="2:6" ht="15" x14ac:dyDescent="0.2">
      <c r="B17" t="s">
        <v>139</v>
      </c>
      <c r="C17" s="28">
        <f>100*D17/D$18</f>
        <v>12.549571275455518</v>
      </c>
      <c r="D17" s="28">
        <f>C11/G4</f>
        <v>288.64013933547693</v>
      </c>
      <c r="E17" s="28">
        <f>C11</f>
        <v>466.44246516613077</v>
      </c>
      <c r="F17" s="27">
        <f>100*E17/E$18</f>
        <v>20</v>
      </c>
    </row>
    <row r="18" spans="2:6" x14ac:dyDescent="0.15">
      <c r="D18" s="28">
        <f>SUM(D15:D17)</f>
        <v>2300</v>
      </c>
      <c r="E18" s="28">
        <f>SUM(E15:E17)</f>
        <v>2332.2123258306538</v>
      </c>
    </row>
    <row r="19" spans="2:6" x14ac:dyDescent="0.15">
      <c r="B19" t="s">
        <v>140</v>
      </c>
      <c r="E19">
        <f>E18/D18</f>
        <v>1.0140053590568059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D6438-8389-4448-8948-4B13BD098A63}">
  <dimension ref="A1:E34"/>
  <sheetViews>
    <sheetView tabSelected="1" zoomScale="130" zoomScaleNormal="130" workbookViewId="0">
      <selection activeCell="B25" sqref="B25"/>
    </sheetView>
  </sheetViews>
  <sheetFormatPr baseColWidth="10" defaultRowHeight="13" x14ac:dyDescent="0.15"/>
  <cols>
    <col min="1" max="1" width="28.1640625" customWidth="1"/>
    <col min="5" max="5" width="12.6640625" customWidth="1"/>
  </cols>
  <sheetData>
    <row r="1" spans="1:5" ht="20" x14ac:dyDescent="0.25">
      <c r="A1" s="22" t="s">
        <v>95</v>
      </c>
    </row>
    <row r="2" spans="1:5" x14ac:dyDescent="0.15">
      <c r="A2" t="s">
        <v>106</v>
      </c>
    </row>
    <row r="4" spans="1:5" x14ac:dyDescent="0.15">
      <c r="A4" t="s">
        <v>96</v>
      </c>
    </row>
    <row r="6" spans="1:5" x14ac:dyDescent="0.15">
      <c r="A6" t="s">
        <v>101</v>
      </c>
      <c r="B6" s="23">
        <v>1000</v>
      </c>
      <c r="C6">
        <f>0.625</f>
        <v>0.625</v>
      </c>
      <c r="D6">
        <f>B6*C6</f>
        <v>625</v>
      </c>
      <c r="E6" t="s">
        <v>102</v>
      </c>
    </row>
    <row r="7" spans="1:5" x14ac:dyDescent="0.15">
      <c r="A7" t="s">
        <v>97</v>
      </c>
      <c r="B7" s="23">
        <v>95</v>
      </c>
    </row>
    <row r="8" spans="1:5" x14ac:dyDescent="0.15">
      <c r="A8" t="s">
        <v>98</v>
      </c>
      <c r="B8" s="23">
        <v>1000</v>
      </c>
    </row>
    <row r="10" spans="1:5" x14ac:dyDescent="0.15">
      <c r="A10" t="s">
        <v>104</v>
      </c>
      <c r="B10">
        <f>B7*B8/(B8+D6)</f>
        <v>58.46153846153846</v>
      </c>
    </row>
    <row r="11" spans="1:5" x14ac:dyDescent="0.15">
      <c r="A11" t="s">
        <v>105</v>
      </c>
      <c r="B11">
        <f>B8+D6</f>
        <v>1625</v>
      </c>
    </row>
    <row r="13" spans="1:5" x14ac:dyDescent="0.15">
      <c r="A13" t="s">
        <v>99</v>
      </c>
      <c r="B13" s="23">
        <v>14</v>
      </c>
    </row>
    <row r="14" spans="1:5" x14ac:dyDescent="0.15">
      <c r="A14" t="s">
        <v>100</v>
      </c>
      <c r="B14" s="23">
        <v>6000</v>
      </c>
    </row>
    <row r="17" spans="1:2" x14ac:dyDescent="0.15">
      <c r="A17" t="s">
        <v>103</v>
      </c>
      <c r="B17">
        <f>B14+B11</f>
        <v>7625</v>
      </c>
    </row>
    <row r="18" spans="1:2" x14ac:dyDescent="0.15">
      <c r="A18" t="s">
        <v>111</v>
      </c>
      <c r="B18">
        <f>(B10*B11+B13*B14)/B17</f>
        <v>23.475409836065573</v>
      </c>
    </row>
    <row r="20" spans="1:2" x14ac:dyDescent="0.15">
      <c r="A20" t="s">
        <v>112</v>
      </c>
    </row>
    <row r="22" spans="1:2" x14ac:dyDescent="0.15">
      <c r="A22" t="s">
        <v>107</v>
      </c>
      <c r="B22" s="23">
        <v>95</v>
      </c>
    </row>
    <row r="23" spans="1:2" x14ac:dyDescent="0.15">
      <c r="A23" t="s">
        <v>98</v>
      </c>
      <c r="B23" s="23">
        <v>2000</v>
      </c>
    </row>
    <row r="24" spans="1:2" x14ac:dyDescent="0.15">
      <c r="A24" t="s">
        <v>108</v>
      </c>
      <c r="B24" s="23">
        <v>14</v>
      </c>
    </row>
    <row r="25" spans="1:2" x14ac:dyDescent="0.15">
      <c r="A25" t="s">
        <v>100</v>
      </c>
      <c r="B25" s="23">
        <v>12000</v>
      </c>
    </row>
    <row r="26" spans="1:2" x14ac:dyDescent="0.15">
      <c r="A26" t="s">
        <v>109</v>
      </c>
      <c r="B26" s="23">
        <v>2000</v>
      </c>
    </row>
    <row r="27" spans="1:2" x14ac:dyDescent="0.15">
      <c r="A27" t="s">
        <v>145</v>
      </c>
      <c r="B27" s="23">
        <v>0</v>
      </c>
    </row>
    <row r="29" spans="1:2" x14ac:dyDescent="0.15">
      <c r="A29" t="s">
        <v>110</v>
      </c>
      <c r="B29">
        <f>B23+B25+B26*0.625</f>
        <v>15250</v>
      </c>
    </row>
    <row r="30" spans="1:2" x14ac:dyDescent="0.15">
      <c r="A30" t="s">
        <v>111</v>
      </c>
      <c r="B30">
        <f>(B22*B23+B24*B25)/(B29+B27)</f>
        <v>23.475409836065573</v>
      </c>
    </row>
    <row r="33" spans="1:1" x14ac:dyDescent="0.15">
      <c r="A33" t="s">
        <v>113</v>
      </c>
    </row>
    <row r="34" spans="1:1" ht="20" x14ac:dyDescent="0.25">
      <c r="A34" s="22"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08080-3281-404B-BCC5-5353BF728C14}">
  <dimension ref="A1:F9"/>
  <sheetViews>
    <sheetView topLeftCell="A2" zoomScale="140" zoomScaleNormal="140" workbookViewId="0">
      <selection activeCell="B6" sqref="B6"/>
    </sheetView>
  </sheetViews>
  <sheetFormatPr baseColWidth="10" defaultColWidth="11" defaultRowHeight="13" x14ac:dyDescent="0.15"/>
  <cols>
    <col min="1" max="1" width="18.1640625" bestFit="1" customWidth="1"/>
    <col min="2" max="2" width="7.6640625" bestFit="1" customWidth="1"/>
    <col min="3" max="3" width="5.33203125" bestFit="1" customWidth="1"/>
  </cols>
  <sheetData>
    <row r="1" spans="1:6" x14ac:dyDescent="0.15">
      <c r="A1" s="2" t="s">
        <v>0</v>
      </c>
      <c r="B1" s="1"/>
      <c r="C1" s="1"/>
    </row>
    <row r="2" spans="1:6" x14ac:dyDescent="0.15">
      <c r="A2" s="6" t="s">
        <v>16</v>
      </c>
      <c r="B2" s="3">
        <v>1000</v>
      </c>
      <c r="C2" s="6" t="s">
        <v>10</v>
      </c>
    </row>
    <row r="3" spans="1:6" x14ac:dyDescent="0.15">
      <c r="A3" s="1" t="s">
        <v>5</v>
      </c>
      <c r="B3" s="3">
        <v>95</v>
      </c>
      <c r="C3" s="1" t="s">
        <v>3</v>
      </c>
    </row>
    <row r="4" spans="1:6" x14ac:dyDescent="0.15">
      <c r="A4" s="1" t="s">
        <v>7</v>
      </c>
      <c r="B4" s="3">
        <v>500</v>
      </c>
      <c r="C4" s="1" t="s">
        <v>8</v>
      </c>
    </row>
    <row r="5" spans="1:6" x14ac:dyDescent="0.15">
      <c r="A5" s="1" t="s">
        <v>142</v>
      </c>
      <c r="B5" s="3">
        <v>800</v>
      </c>
      <c r="C5" s="1" t="s">
        <v>10</v>
      </c>
    </row>
    <row r="6" spans="1:6" x14ac:dyDescent="0.15">
      <c r="A6" s="1"/>
      <c r="B6" s="1"/>
      <c r="C6" s="1"/>
    </row>
    <row r="7" spans="1:6" x14ac:dyDescent="0.15">
      <c r="A7" s="2" t="s">
        <v>14</v>
      </c>
      <c r="B7" s="1"/>
      <c r="C7" s="1"/>
    </row>
    <row r="8" spans="1:6" x14ac:dyDescent="0.15">
      <c r="A8" s="1" t="s">
        <v>143</v>
      </c>
      <c r="B8" s="5">
        <f>B2+(B4*0.625)+B5</f>
        <v>2112.5</v>
      </c>
      <c r="C8" s="1" t="s">
        <v>10</v>
      </c>
    </row>
    <row r="9" spans="1:6" x14ac:dyDescent="0.15">
      <c r="A9" s="1" t="s">
        <v>5</v>
      </c>
      <c r="B9" s="5">
        <f>B3/F9</f>
        <v>44.970414201183438</v>
      </c>
      <c r="C9" s="1" t="s">
        <v>3</v>
      </c>
      <c r="E9" t="s">
        <v>144</v>
      </c>
      <c r="F9">
        <f>B8/B2</f>
        <v>2.1124999999999998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8</vt:i4>
      </vt:variant>
      <vt:variant>
        <vt:lpstr>Benoemde bereiken</vt:lpstr>
      </vt:variant>
      <vt:variant>
        <vt:i4>3</vt:i4>
      </vt:variant>
    </vt:vector>
  </HeadingPairs>
  <TitlesOfParts>
    <vt:vector size="11" baseType="lpstr">
      <vt:lpstr>Verdunnen</vt:lpstr>
      <vt:lpstr>Alco-water</vt:lpstr>
      <vt:lpstr>Versterken</vt:lpstr>
      <vt:lpstr>Uitleg</vt:lpstr>
      <vt:lpstr>Verdunnen met suiker</vt:lpstr>
      <vt:lpstr>Verdunnen met suiker (2de)</vt:lpstr>
      <vt:lpstr>Meerdere alcohol mengen</vt:lpstr>
      <vt:lpstr>Bereken alcohol</vt:lpstr>
      <vt:lpstr>Uitleg!Excel</vt:lpstr>
      <vt:lpstr>Uitleg!versn</vt:lpstr>
      <vt:lpstr>Uitleg!verst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Urbain Adriaenssens</dc:creator>
  <cp:lastModifiedBy>Microsoft Office User</cp:lastModifiedBy>
  <dcterms:created xsi:type="dcterms:W3CDTF">2018-04-05T21:50:28Z</dcterms:created>
  <dcterms:modified xsi:type="dcterms:W3CDTF">2023-08-23T13:33:36Z</dcterms:modified>
</cp:coreProperties>
</file>